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2"/>
  </bookViews>
  <sheets>
    <sheet name="FORMULES" sheetId="1" r:id="rId1"/>
    <sheet name="atae" sheetId="2" r:id="rId2"/>
    <sheet name="cadm" sheetId="3" r:id="rId3"/>
    <sheet name="cdes" sheetId="4" r:id="rId4"/>
    <sheet name="cptte" sheetId="5" r:id="rId5"/>
    <sheet name="badm" sheetId="6" r:id="rId6"/>
    <sheet name="bas" sheetId="7" r:id="rId7"/>
    <sheet name="InsPC" sheetId="8" r:id="rId8"/>
    <sheet name="DélPermis" sheetId="9" r:id="rId9"/>
    <sheet name="btech" sheetId="10" r:id="rId10"/>
    <sheet name="bctl" sheetId="11" r:id="rId11"/>
    <sheet name="bptte" sheetId="12" r:id="rId12"/>
    <sheet name="aitpe" sheetId="13" r:id="rId13"/>
    <sheet name="INGENIEUR" sheetId="14" r:id="rId14"/>
    <sheet name="asup" sheetId="15" r:id="rId15"/>
    <sheet name="aadm" sheetId="16" r:id="rId16"/>
    <sheet name="rin" sheetId="17" r:id="rId17"/>
    <sheet name="BERKANI" sheetId="18" r:id="rId18"/>
  </sheets>
  <definedNames>
    <definedName name="BRUT">'FORMULES'!$G$26</definedName>
    <definedName name="C.S.G.D">'FORMULES'!$G$9</definedName>
    <definedName name="C.S.G.N.D">'FORMULES'!$G$8</definedName>
    <definedName name="CSG">'rin'!#REF!</definedName>
    <definedName name="CSGRDS">'rin'!$I$16</definedName>
    <definedName name="DATE">'FORMULES'!$G$3</definedName>
    <definedName name="Excel_BuiltIn_Print_Area_16_1">'aadm'!#REF!</definedName>
    <definedName name="Excel_BuiltIn_Print_Area_16_1_1">'aadm'!#REF!</definedName>
    <definedName name="Excel_BuiltIn_Print_Area_2_1">#REF!</definedName>
    <definedName name="Excel_BuiltIn_Print_Area_20_1">'BERKANI'!$A$104:$O$153</definedName>
    <definedName name="Excel_BuiltIn_Print_Area_5_1">#REF!</definedName>
    <definedName name="indresi1">#REF!</definedName>
    <definedName name="indresi3">#REF!</definedName>
    <definedName name="ircantecA">'FORMULES'!$G$14</definedName>
    <definedName name="ircantecB">'FORMULES'!$G$15</definedName>
    <definedName name="IRPLANCHER">'FORMULES'!$G$28</definedName>
    <definedName name="IRPLANCHER3">'FORMULES'!$G$29</definedName>
    <definedName name="maladie">#REF!</definedName>
    <definedName name="maladieveuvage">'FORMULES'!$G$17</definedName>
    <definedName name="mensuel">'FORMULES'!$G$7</definedName>
    <definedName name="Mention2">'FORMULES'!$E$6</definedName>
    <definedName name="NOTE">'FORMULES'!$E$5</definedName>
    <definedName name="PA">'FORMULES'!$H$1</definedName>
    <definedName name="pa2">'cadm'!#REF!</definedName>
    <definedName name="pension">'FORMULES'!$G$7</definedName>
    <definedName name="plafond_SS">'FORMULES'!$G$13</definedName>
    <definedName name="plancher">'FORMULES'!$G$21</definedName>
    <definedName name="R.D.S">'FORMULES'!$G$10</definedName>
    <definedName name="Retenues">'FORMULES'!$E$19</definedName>
    <definedName name="Seuil">'FORMULES'!$G$23</definedName>
    <definedName name="Solidarité">#REF!</definedName>
    <definedName name="vieillesse">'FORMULES'!$G$16</definedName>
    <definedName name="_xlnm.Print_Area" localSheetId="15">'aadm'!$A$198:$N$198</definedName>
    <definedName name="_xlnm.Print_Area" localSheetId="12">'aitpe'!$A$127:$N$188</definedName>
    <definedName name="_xlnm.Print_Area" localSheetId="14">'asup'!$A$88:$N$129</definedName>
    <definedName name="_xlnm.Print_Area" localSheetId="1">'atae'!$A$154:$N$227</definedName>
    <definedName name="_xlnm.Print_Area" localSheetId="5">'badm'!$A$117:$N$173</definedName>
    <definedName name="_xlnm.Print_Area" localSheetId="6">'bas'!$A$111:$N$164</definedName>
    <definedName name="_xlnm.Print_Area" localSheetId="10">'bctl'!$A$115:$N$170</definedName>
    <definedName name="_xlnm.Print_Area" localSheetId="17">'BERKANI'!$A$1:$N$51</definedName>
    <definedName name="_xlnm.Print_Area" localSheetId="11">'bptte'!$A$109:$N$161</definedName>
    <definedName name="_xlnm.Print_Area" localSheetId="9">'btech'!$A$136:$N$201</definedName>
    <definedName name="_xlnm.Print_Area" localSheetId="2">'cadm'!$A$137:$N$202</definedName>
    <definedName name="_xlnm.Print_Area" localSheetId="3">'cdes'!$A$111:$N$165</definedName>
    <definedName name="_xlnm.Print_Area" localSheetId="4">'cptte'!$A$140:$N$205</definedName>
    <definedName name="_xlnm.Print_Area" localSheetId="8">'DélPermis'!$A$102:$N$149</definedName>
    <definedName name="_xlnm.Print_Area" localSheetId="0">'FORMULES'!$A$26:$D$84</definedName>
    <definedName name="_xlnm.Print_Area" localSheetId="13">'INGENIEUR'!$A$100:$N$147</definedName>
    <definedName name="_xlnm.Print_Area" localSheetId="7">'InsPC'!$A$117:$O$172</definedName>
    <definedName name="_xlnm.Print_Area" localSheetId="16">'rin'!$A$116:$N$171</definedName>
  </definedNames>
  <calcPr fullCalcOnLoad="1"/>
</workbook>
</file>

<file path=xl/sharedStrings.xml><?xml version="1.0" encoding="utf-8"?>
<sst xmlns="http://schemas.openxmlformats.org/spreadsheetml/2006/main" count="2884" uniqueCount="237">
  <si>
    <t>VALEUR ANNUELLE BRUTE :</t>
  </si>
  <si>
    <t>DATE D'EFFET</t>
  </si>
  <si>
    <t xml:space="preserve"> -- Indemnité  de  Résidence  plancher  INM  298 ----- Prix point mensuel net : 3,857 euros (I.R. non comprise)</t>
  </si>
  <si>
    <t>(point net mensuel est égal au traitement net : par l'IM)</t>
  </si>
  <si>
    <t>pension</t>
  </si>
  <si>
    <t>csg non deductible</t>
  </si>
  <si>
    <t>csg deductible</t>
  </si>
  <si>
    <t>rds</t>
  </si>
  <si>
    <t>solidarite</t>
  </si>
  <si>
    <t>Plafond SS</t>
  </si>
  <si>
    <t>Ircantec A</t>
  </si>
  <si>
    <t>Ircantec B</t>
  </si>
  <si>
    <t>Vieillesse</t>
  </si>
  <si>
    <t>Mal. Veuvage</t>
  </si>
  <si>
    <t>Sur le traitement mensuel sans résidence</t>
  </si>
  <si>
    <t>Indice plancher (résidence) :</t>
  </si>
  <si>
    <t>Solidarité indice</t>
  </si>
  <si>
    <t>ECHELLE 3</t>
  </si>
  <si>
    <t xml:space="preserve">BRUT </t>
  </si>
  <si>
    <t>ECHELON</t>
  </si>
  <si>
    <t>I.B</t>
  </si>
  <si>
    <t>INM</t>
  </si>
  <si>
    <t>DUREE</t>
  </si>
  <si>
    <t>IR PLANCHER 1%</t>
  </si>
  <si>
    <t>4a</t>
  </si>
  <si>
    <t>IR PLANCHER 3%</t>
  </si>
  <si>
    <t>3a</t>
  </si>
  <si>
    <t>2a</t>
  </si>
  <si>
    <t>1a</t>
  </si>
  <si>
    <t>ECHELLE 4</t>
  </si>
  <si>
    <t>ECHELLE 5</t>
  </si>
  <si>
    <t>ECHELLE 6</t>
  </si>
  <si>
    <t>Spécial</t>
  </si>
  <si>
    <t>Durée : 4 ans pour les Adjoints techniques des administrations de l'Etat</t>
  </si>
  <si>
    <t>ADJOINT TECHNIQUE des Administrations de l'Etat</t>
  </si>
  <si>
    <t>TRAITEMENT SANS INDEMNITE DE RESIDENCE</t>
  </si>
  <si>
    <t>traitement au:</t>
  </si>
  <si>
    <t>TRAIT.</t>
  </si>
  <si>
    <t>Soit en</t>
  </si>
  <si>
    <t>ECH</t>
  </si>
  <si>
    <t xml:space="preserve">Durée </t>
  </si>
  <si>
    <t>BRUT</t>
  </si>
  <si>
    <t>C.S.G</t>
  </si>
  <si>
    <t>R.D.S</t>
  </si>
  <si>
    <t>Solidarité</t>
  </si>
  <si>
    <t>NET</t>
  </si>
  <si>
    <t>francs</t>
  </si>
  <si>
    <t>moyenne</t>
  </si>
  <si>
    <t>mensuel</t>
  </si>
  <si>
    <t>ADJOINT TECHNIQUE PRINCIPAL 1ère classe</t>
  </si>
  <si>
    <t>( E.6 )</t>
  </si>
  <si>
    <t>(Ex inspecteur du service intérieur et du matériel de classe exceptionnelle</t>
  </si>
  <si>
    <t>Chef de garage principal, maître ouvrier principal</t>
  </si>
  <si>
    <t>ADJOINT TECHNIQUE PRINCIPAL 2ème classe</t>
  </si>
  <si>
    <t>( E.5 )</t>
  </si>
  <si>
    <t xml:space="preserve">(Ex inspecteur du service intérieur et du matériel de 1ère classe, </t>
  </si>
  <si>
    <t>Chef de garage, maître ouvrier)</t>
  </si>
  <si>
    <t>ADJOINT TECHNIQUE 1ère classe</t>
  </si>
  <si>
    <t>( E.4 )</t>
  </si>
  <si>
    <t>(Ex inspecteur de service intérieur et du matériel de 2ème classe,</t>
  </si>
  <si>
    <t>Conducteur hors catégorie, ouvrier professionnel principal)</t>
  </si>
  <si>
    <t>ADJOINT TECHNIQUE 2ème classe</t>
  </si>
  <si>
    <t>( E.3 )</t>
  </si>
  <si>
    <t>(Ex agent des services techniques, conducteur de 1ère catégorie, ouvrier professionnel)</t>
  </si>
  <si>
    <t>TRAITEMENT AVEC INDEMNITE DE RESIDENCE 1%</t>
  </si>
  <si>
    <t>I.R</t>
  </si>
  <si>
    <t>(Ex inspecteur du service intérieur et du matériel de 1ère classe, chef de garage, maître ouvrier)</t>
  </si>
  <si>
    <t>TRAITEMENT AVEC INDEMNITE DE RESIDENCE 3%</t>
  </si>
  <si>
    <t>(Ex inspecteur du serv ice intérieur et du matériel de classe exceptionnelle</t>
  </si>
  <si>
    <t>Chef de garage principal, maître ouvrier principal)</t>
  </si>
  <si>
    <r>
      <t xml:space="preserve">ADJOINT ADMINISTRATIF </t>
    </r>
    <r>
      <rPr>
        <sz val="14"/>
        <rFont val="Arial"/>
        <family val="2"/>
      </rPr>
      <t>des administrations de l'Etat</t>
    </r>
  </si>
  <si>
    <t>Administratif   C</t>
  </si>
  <si>
    <t xml:space="preserve">ADJOINT  ADMINISTRATIF  PRINCIPAL  de   1ère classe             </t>
  </si>
  <si>
    <t xml:space="preserve">ADJOINT  ADMINISTRATIF  PRINCIPAL  de  2 ème classe          </t>
  </si>
  <si>
    <t xml:space="preserve">ADJOINT  ADMINISTRATIF 1ère classe </t>
  </si>
  <si>
    <t>ADJOINT ADMINISTRATIF 2ème classe</t>
  </si>
  <si>
    <t>ADJOINT ADMINISTRATIF des administrations de l'Etat</t>
  </si>
  <si>
    <t>ADJOINT  ADMINISTRATIF 2ème classe</t>
  </si>
  <si>
    <t xml:space="preserve">ADJOINT  ADMINISTRATIF 2ème classe  </t>
  </si>
  <si>
    <t>DESSINATEUR</t>
  </si>
  <si>
    <t>Dessinateur</t>
  </si>
  <si>
    <t>DESSINATEUR CHEF DE GROUPE DE 1 ère classe</t>
  </si>
  <si>
    <t>( E.6)</t>
  </si>
  <si>
    <t>DESSINATEUR CHEF DE GROUPE DE 2 ème classe</t>
  </si>
  <si>
    <t>PERSONNEL d'EXPLOITATION des T.P.E.</t>
  </si>
  <si>
    <t>EXPLOITATION- c</t>
  </si>
  <si>
    <t>traitement au</t>
  </si>
  <si>
    <t>Durée</t>
  </si>
  <si>
    <t>CHEF  d' EQUIPE d' EXPLOITATION  PRINCIPAL des T.P.E (E.6)</t>
  </si>
  <si>
    <t>CHEF  d' EQUIPE  d' EXPLOITATION  des T.P.E (E.5)</t>
  </si>
  <si>
    <t>AGENT d' EXPLOITATION  SPECIALISE  des  T.P.E (E.4)</t>
  </si>
  <si>
    <t>AGENT  d' EXPLOITATION  des T.P.E (E.3)</t>
  </si>
  <si>
    <t>CHEF  d' EQUIPE d' EXPLOITATION PRINCIPAL des T.P.E (E.6)</t>
  </si>
  <si>
    <t>SECRETAIRE ADMINISTRATIF de l'Equipement</t>
  </si>
  <si>
    <t xml:space="preserve">                   TRAITEMENT SANS INDEMNITE DE RESIDENCE</t>
  </si>
  <si>
    <t>administratif B</t>
  </si>
  <si>
    <t>SECRETAIRE   ADMINISTRATIF  classe exceptionnelle</t>
  </si>
  <si>
    <t>2a6m</t>
  </si>
  <si>
    <t>SECRETAIRE   ADMINISTRATIF  classe supérieure</t>
  </si>
  <si>
    <t>1a6m</t>
  </si>
  <si>
    <t>SECRETAIRE   ADMINISTRATIF  classe normale</t>
  </si>
  <si>
    <t>1a 6m</t>
  </si>
  <si>
    <t xml:space="preserve">          TRAITEMENT AVEC INDEMNITE DE RESIDENCE 1%</t>
  </si>
  <si>
    <t xml:space="preserve">            TRAITEMENT AVEC INDEMNITE DE RESIDENCE 3%</t>
  </si>
  <si>
    <t>ASSISTANT de SERVICE SOCIAL et CTSS</t>
  </si>
  <si>
    <t xml:space="preserve">TRAITEMENT SANS INDEMNITE DE RESIDENCE </t>
  </si>
  <si>
    <t>Assistant social</t>
  </si>
  <si>
    <t>CONSEILLER TECHNIQUE de SERVICE SOCIAL</t>
  </si>
  <si>
    <t>ASSISTANT  de SERVICE SOCIAL PRINCIPAL</t>
  </si>
  <si>
    <t>ASSISTANT de SERVICE SOCIAL</t>
  </si>
  <si>
    <t>assistant social</t>
  </si>
  <si>
    <t>ASSISTANT de SERVICE SOCIAL PRINCIPAL</t>
  </si>
  <si>
    <t>Inspecteur du Permis de Conduire et de la Sécurité Routière</t>
  </si>
  <si>
    <t>IPCSR</t>
  </si>
  <si>
    <t xml:space="preserve">IPCSR 1ère classe </t>
  </si>
  <si>
    <t>4 ans</t>
  </si>
  <si>
    <t>3 ans</t>
  </si>
  <si>
    <t>2 ans</t>
  </si>
  <si>
    <t>1 an</t>
  </si>
  <si>
    <t xml:space="preserve">IPCSR 2ème classe </t>
  </si>
  <si>
    <t xml:space="preserve">IPCSR 3ème classe </t>
  </si>
  <si>
    <t>IPCSR 1ère classe</t>
  </si>
  <si>
    <t>IPCSR 2ème classe</t>
  </si>
  <si>
    <t>IPCSR 3ème classe</t>
  </si>
  <si>
    <t>I.R.</t>
  </si>
  <si>
    <t>Délégué au Permis de Conduire et de la Sécurité Routière</t>
  </si>
  <si>
    <t>Délégué PCSR</t>
  </si>
  <si>
    <t>Délégué  PCSR principal de 1ère classe</t>
  </si>
  <si>
    <t>2a 6m</t>
  </si>
  <si>
    <t>Délégué  PCSR principal de 2ème classe</t>
  </si>
  <si>
    <t>1an</t>
  </si>
  <si>
    <t>4ans</t>
  </si>
  <si>
    <t>3ans</t>
  </si>
  <si>
    <t>2ans</t>
  </si>
  <si>
    <t>D élégué  PCSR principal de 1ère classe</t>
  </si>
  <si>
    <t>Dé légué  PCSR principal de 2ème classe</t>
  </si>
  <si>
    <t>TECHNICIEN SUPERIEUR</t>
  </si>
  <si>
    <t>TECHNICIEN</t>
  </si>
  <si>
    <t>CHEF  de  SUBDIVISION   des   TPE</t>
  </si>
  <si>
    <t>TECHNCIEN SUPERIEUR EN CHEF</t>
  </si>
  <si>
    <t xml:space="preserve">4a </t>
  </si>
  <si>
    <t xml:space="preserve">3a </t>
  </si>
  <si>
    <t>TECHNICIEN SUPERIEUR PRINCIPAL</t>
  </si>
  <si>
    <t xml:space="preserve">3a  </t>
  </si>
  <si>
    <t>TECHNICIEN SUPERIEUR EN CHEF</t>
  </si>
  <si>
    <t>CONTROLEUR des TRANSPORTS TERRESTRES</t>
  </si>
  <si>
    <t>Contrôleur  Transports Terrestres</t>
  </si>
  <si>
    <t>CONTROLEUR DIVISIONNAIRE</t>
  </si>
  <si>
    <t>CONTROLEUR PRINCIPAL</t>
  </si>
  <si>
    <t>2a3m</t>
  </si>
  <si>
    <t>CONTROLEUR</t>
  </si>
  <si>
    <t>CONTROLEUR des TPE</t>
  </si>
  <si>
    <t>EXPLOITATION- b</t>
  </si>
  <si>
    <t>CONTROLEUR   DIVISIONNAIRE  des  T.P.E</t>
  </si>
  <si>
    <t>CONTROLEUR   PRINCIPAL  des  T.P.E</t>
  </si>
  <si>
    <t>3a 6m</t>
  </si>
  <si>
    <t>CONTROLEUR   des   T.P.E</t>
  </si>
  <si>
    <t>CONTROLEUR   PRINCIPAL des  T.P.E</t>
  </si>
  <si>
    <t>3 ans 6m</t>
  </si>
  <si>
    <t>,</t>
  </si>
  <si>
    <t>3 a 6m</t>
  </si>
  <si>
    <t>3 an</t>
  </si>
  <si>
    <t>INGENIEUR des TPE et INGENIEUR en chef des TPE</t>
  </si>
  <si>
    <t>INGENIEUR et INGENIEUR EN CHEF</t>
  </si>
  <si>
    <t>INGENIEUR en CHEF des TRAVAUX PUBLICS du 1er groupe</t>
  </si>
  <si>
    <t>HEA</t>
  </si>
  <si>
    <t>INGENIEUR en CHEF des TRAVAUX PUBLICS du 2ème groupe</t>
  </si>
  <si>
    <t>INGENIEUR   DIVISIONNAIRE   des  TPE</t>
  </si>
  <si>
    <t>INGENIEUR   des   TPE</t>
  </si>
  <si>
    <t xml:space="preserve">1a </t>
  </si>
  <si>
    <t>INGENIEUR ET INGENIEUR EN CHEF</t>
  </si>
  <si>
    <t>3a6m</t>
  </si>
  <si>
    <t xml:space="preserve">2a6m </t>
  </si>
  <si>
    <t>INGENIEUR des PONTS et CHAUSSEES</t>
  </si>
  <si>
    <t>INGENIEUR des P et C</t>
  </si>
  <si>
    <t>INGENIEUR GENERAL</t>
  </si>
  <si>
    <t>HED</t>
  </si>
  <si>
    <t>HEC</t>
  </si>
  <si>
    <t>INGENIEUR en CHEF des PONTS et CHAUSSEES</t>
  </si>
  <si>
    <t>HEB</t>
  </si>
  <si>
    <t xml:space="preserve">INGENIEUR des PONTS et CHAUSSEES  </t>
  </si>
  <si>
    <t>INGENIEUR - ELEVE des Ponts et Chaussées</t>
  </si>
  <si>
    <t xml:space="preserve">        TRAITEMENT AVEC INDEMNITE DE RESIDENCE 1%</t>
  </si>
  <si>
    <t xml:space="preserve">INGENIEUR en CHEF des PONTS et CHAUSSEES </t>
  </si>
  <si>
    <t xml:space="preserve">INGENIEUR des PONTS et CHAUSSEES </t>
  </si>
  <si>
    <t xml:space="preserve">          TRAITEMENT AVEC INDEMNITE DE RESIDENCE 3%</t>
  </si>
  <si>
    <t xml:space="preserve">ARCHITECTE - URBANISTE de l'Etat  </t>
  </si>
  <si>
    <t>ARCHI. URBA.</t>
  </si>
  <si>
    <t>ARCHITECTE et URBANISTE en CHEF de l'ETAT</t>
  </si>
  <si>
    <t>ARCHITECTE    et     URBANISTE  de l' ETAT</t>
  </si>
  <si>
    <t>6m</t>
  </si>
  <si>
    <t xml:space="preserve">ARCHITECTE - URBANISTE de l'Etat   </t>
  </si>
  <si>
    <t>ARCHI. ,URBA.</t>
  </si>
  <si>
    <t xml:space="preserve">ARCHITECTE et URBANISTE en CHEF de l'ETAT </t>
  </si>
  <si>
    <t>Attaché d'administration</t>
  </si>
  <si>
    <t xml:space="preserve">CONSEILLER de L'EQUIPEMENT 1er groupe </t>
  </si>
  <si>
    <t>1an6m</t>
  </si>
  <si>
    <t xml:space="preserve">CONSEILLER DE L'EQUIPEMENT 2ème groupe </t>
  </si>
  <si>
    <t xml:space="preserve">ATTACHE PRINCIPAL </t>
  </si>
  <si>
    <t xml:space="preserve">ATTACHE </t>
  </si>
  <si>
    <t>CONSEILLER de L'EQUIPEMENT 1er groupe</t>
  </si>
  <si>
    <t>ATTACHE PRINCIPAL</t>
  </si>
  <si>
    <t xml:space="preserve">ATTACHE  </t>
  </si>
  <si>
    <t xml:space="preserve">Attaché d'administration </t>
  </si>
  <si>
    <t>R.I.N (REGLEMENT INTERIEUR NATIONAL)</t>
  </si>
  <si>
    <t>Traitement au :</t>
  </si>
  <si>
    <t>R . I . N</t>
  </si>
  <si>
    <t>Plafond Sécurité Sociale :</t>
  </si>
  <si>
    <t>cotis</t>
  </si>
  <si>
    <t>CSG+</t>
  </si>
  <si>
    <t>ircantec</t>
  </si>
  <si>
    <t>solidarité</t>
  </si>
  <si>
    <t>SALAIRE</t>
  </si>
  <si>
    <t>vieill.</t>
  </si>
  <si>
    <t>mal+</t>
  </si>
  <si>
    <t>RDS</t>
  </si>
  <si>
    <t>A</t>
  </si>
  <si>
    <t>B</t>
  </si>
  <si>
    <t>moyen.</t>
  </si>
  <si>
    <t xml:space="preserve"> </t>
  </si>
  <si>
    <t>plaf.</t>
  </si>
  <si>
    <t>veuv.</t>
  </si>
  <si>
    <t>sur total</t>
  </si>
  <si>
    <t>CATEGORIE EXCEPTIONNELLE</t>
  </si>
  <si>
    <t>HORS CATEGORIE</t>
  </si>
  <si>
    <t>1ère CATEGORIE</t>
  </si>
  <si>
    <t xml:space="preserve">Calcul de la cotisation solidarité :(Traitement brut - (vieillesse+maladie+IRCANTEC A+ IRCANTEC B))/100 dès lors que le  </t>
  </si>
  <si>
    <t>traitement net est supérieur à 1320,91 euros (solidarité non déduite).</t>
  </si>
  <si>
    <t>AGENT CONTRACTUEL dit BERKANI</t>
  </si>
  <si>
    <t>Agent Berkani</t>
  </si>
  <si>
    <t>AGENT de 1ère catégorie</t>
  </si>
  <si>
    <t>(E.4)</t>
  </si>
  <si>
    <t>AGENT de 2ème catégorie</t>
  </si>
  <si>
    <t>(E.3)</t>
  </si>
  <si>
    <t>Agent de 1ère catégorie</t>
  </si>
  <si>
    <t>Agent de 2ème catégorie</t>
  </si>
  <si>
    <t>(E.4.)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</si>
</sst>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;[Red]0.00"/>
  </numFmts>
  <fonts count="14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Helv"/>
      <family val="2"/>
    </font>
    <font>
      <b/>
      <sz val="8"/>
      <name val="Helv"/>
      <family val="2"/>
    </font>
    <font>
      <b/>
      <i/>
      <sz val="8"/>
      <name val="Helv"/>
      <family val="2"/>
    </font>
    <font>
      <b/>
      <i/>
      <sz val="8"/>
      <name val="Arial"/>
      <family val="2"/>
    </font>
    <font>
      <sz val="8"/>
      <name val="Helv"/>
      <family val="2"/>
    </font>
    <font>
      <sz val="7"/>
      <name val="Helv"/>
      <family val="2"/>
    </font>
    <font>
      <sz val="14"/>
      <name val="Arial"/>
      <family val="2"/>
    </font>
    <font>
      <sz val="8"/>
      <name val="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6">
    <xf numFmtId="0" fontId="0" fillId="2" borderId="0" xfId="0" applyAlignment="1">
      <alignment/>
    </xf>
    <xf numFmtId="0" fontId="0" fillId="2" borderId="0" xfId="0" applyBorder="1" applyAlignment="1">
      <alignment/>
    </xf>
    <xf numFmtId="164" fontId="0" fillId="3" borderId="0" xfId="0" applyNumberFormat="1" applyFill="1" applyAlignment="1" applyProtection="1">
      <alignment/>
      <protection/>
    </xf>
    <xf numFmtId="14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1" fillId="2" borderId="0" xfId="0" applyFont="1" applyAlignment="1">
      <alignment/>
    </xf>
    <xf numFmtId="0" fontId="0" fillId="0" borderId="0" xfId="0" applyFont="1" applyFill="1" applyAlignment="1">
      <alignment/>
    </xf>
    <xf numFmtId="10" fontId="0" fillId="4" borderId="0" xfId="0" applyNumberFormat="1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NumberFormat="1" applyAlignment="1">
      <alignment/>
    </xf>
    <xf numFmtId="0" fontId="0" fillId="2" borderId="1" xfId="0" applyFont="1" applyBorder="1" applyAlignment="1">
      <alignment/>
    </xf>
    <xf numFmtId="0" fontId="0" fillId="2" borderId="2" xfId="0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Border="1" applyAlignment="1">
      <alignment/>
    </xf>
    <xf numFmtId="0" fontId="0" fillId="3" borderId="4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0" xfId="0" applyAlignment="1">
      <alignment horizontal="center"/>
    </xf>
    <xf numFmtId="0" fontId="0" fillId="2" borderId="5" xfId="0" applyBorder="1" applyAlignment="1">
      <alignment/>
    </xf>
    <xf numFmtId="0" fontId="0" fillId="2" borderId="6" xfId="0" applyFont="1" applyBorder="1" applyAlignment="1">
      <alignment/>
    </xf>
    <xf numFmtId="0" fontId="0" fillId="2" borderId="7" xfId="0" applyFont="1" applyBorder="1" applyAlignment="1">
      <alignment/>
    </xf>
    <xf numFmtId="0" fontId="0" fillId="2" borderId="8" xfId="0" applyFont="1" applyBorder="1" applyAlignment="1">
      <alignment/>
    </xf>
    <xf numFmtId="0" fontId="0" fillId="2" borderId="9" xfId="0" applyFont="1" applyBorder="1" applyAlignment="1">
      <alignment/>
    </xf>
    <xf numFmtId="0" fontId="0" fillId="2" borderId="10" xfId="0" applyFont="1" applyBorder="1" applyAlignment="1">
      <alignment horizontal="right"/>
    </xf>
    <xf numFmtId="0" fontId="0" fillId="4" borderId="11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2" borderId="10" xfId="0" applyBorder="1" applyAlignment="1">
      <alignment/>
    </xf>
    <xf numFmtId="0" fontId="1" fillId="3" borderId="0" xfId="0" applyFont="1" applyFill="1" applyAlignment="1">
      <alignment/>
    </xf>
    <xf numFmtId="0" fontId="0" fillId="2" borderId="13" xfId="0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2" borderId="0" xfId="0" applyFont="1" applyBorder="1" applyAlignment="1">
      <alignment/>
    </xf>
    <xf numFmtId="2" fontId="1" fillId="2" borderId="0" xfId="0" applyNumberFormat="1" applyFont="1" applyAlignment="1">
      <alignment horizontal="right"/>
    </xf>
    <xf numFmtId="0" fontId="0" fillId="2" borderId="0" xfId="0" applyFont="1" applyAlignment="1">
      <alignment/>
    </xf>
    <xf numFmtId="0" fontId="3" fillId="2" borderId="0" xfId="0" applyFont="1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/>
    </xf>
    <xf numFmtId="2" fontId="0" fillId="2" borderId="0" xfId="0" applyNumberFormat="1" applyAlignment="1">
      <alignment/>
    </xf>
    <xf numFmtId="14" fontId="1" fillId="2" borderId="15" xfId="0" applyNumberFormat="1" applyFont="1" applyBorder="1" applyAlignment="1">
      <alignment horizontal="right"/>
    </xf>
    <xf numFmtId="0" fontId="6" fillId="2" borderId="16" xfId="0" applyFont="1" applyBorder="1" applyAlignment="1">
      <alignment horizontal="left"/>
    </xf>
    <xf numFmtId="0" fontId="7" fillId="2" borderId="17" xfId="0" applyFont="1" applyBorder="1" applyAlignment="1">
      <alignment horizontal="left"/>
    </xf>
    <xf numFmtId="0" fontId="0" fillId="2" borderId="17" xfId="0" applyBorder="1" applyAlignment="1">
      <alignment/>
    </xf>
    <xf numFmtId="2" fontId="1" fillId="2" borderId="18" xfId="0" applyNumberFormat="1" applyFont="1" applyBorder="1" applyAlignment="1">
      <alignment horizontal="right"/>
    </xf>
    <xf numFmtId="0" fontId="7" fillId="2" borderId="19" xfId="0" applyFont="1" applyBorder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7" fillId="2" borderId="2" xfId="0" applyFont="1" applyBorder="1" applyAlignment="1">
      <alignment horizontal="center"/>
    </xf>
    <xf numFmtId="0" fontId="7" fillId="2" borderId="20" xfId="0" applyFont="1" applyBorder="1" applyAlignment="1">
      <alignment/>
    </xf>
    <xf numFmtId="0" fontId="7" fillId="2" borderId="21" xfId="0" applyFont="1" applyBorder="1" applyAlignment="1">
      <alignment/>
    </xf>
    <xf numFmtId="2" fontId="3" fillId="2" borderId="2" xfId="0" applyNumberFormat="1" applyFont="1" applyBorder="1" applyAlignment="1">
      <alignment horizontal="center"/>
    </xf>
    <xf numFmtId="165" fontId="3" fillId="2" borderId="2" xfId="0" applyNumberFormat="1" applyFont="1" applyBorder="1" applyAlignment="1">
      <alignment horizontal="center"/>
    </xf>
    <xf numFmtId="0" fontId="1" fillId="2" borderId="2" xfId="0" applyFont="1" applyBorder="1" applyAlignment="1">
      <alignment horizontal="center"/>
    </xf>
    <xf numFmtId="0" fontId="1" fillId="2" borderId="16" xfId="0" applyFont="1" applyBorder="1" applyAlignment="1">
      <alignment horizontal="center"/>
    </xf>
    <xf numFmtId="0" fontId="7" fillId="2" borderId="3" xfId="0" applyFont="1" applyBorder="1" applyAlignment="1">
      <alignment horizontal="center"/>
    </xf>
    <xf numFmtId="0" fontId="1" fillId="2" borderId="0" xfId="0" applyFont="1" applyBorder="1" applyAlignment="1">
      <alignment horizontal="center"/>
    </xf>
    <xf numFmtId="2" fontId="3" fillId="2" borderId="3" xfId="0" applyNumberFormat="1" applyFont="1" applyBorder="1" applyAlignment="1">
      <alignment horizontal="center"/>
    </xf>
    <xf numFmtId="165" fontId="3" fillId="2" borderId="3" xfId="0" applyNumberFormat="1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0" fontId="1" fillId="2" borderId="22" xfId="0" applyFont="1" applyBorder="1" applyAlignment="1">
      <alignment horizontal="center"/>
    </xf>
    <xf numFmtId="0" fontId="7" fillId="2" borderId="4" xfId="0" applyFont="1" applyBorder="1" applyAlignment="1">
      <alignment horizontal="center"/>
    </xf>
    <xf numFmtId="10" fontId="1" fillId="2" borderId="23" xfId="0" applyNumberFormat="1" applyFont="1" applyBorder="1" applyAlignment="1">
      <alignment horizontal="center"/>
    </xf>
    <xf numFmtId="10" fontId="1" fillId="2" borderId="4" xfId="0" applyNumberFormat="1" applyFont="1" applyBorder="1" applyAlignment="1">
      <alignment horizontal="center"/>
    </xf>
    <xf numFmtId="2" fontId="3" fillId="2" borderId="4" xfId="0" applyNumberFormat="1" applyFont="1" applyBorder="1" applyAlignment="1">
      <alignment horizontal="center"/>
    </xf>
    <xf numFmtId="165" fontId="3" fillId="2" borderId="4" xfId="0" applyNumberFormat="1" applyFont="1" applyBorder="1" applyAlignment="1">
      <alignment horizontal="center"/>
    </xf>
    <xf numFmtId="0" fontId="0" fillId="2" borderId="19" xfId="0" applyBorder="1" applyAlignment="1">
      <alignment horizontal="center"/>
    </xf>
    <xf numFmtId="0" fontId="0" fillId="2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0" fillId="2" borderId="0" xfId="0" applyNumberFormat="1" applyBorder="1" applyAlignment="1">
      <alignment horizontal="center"/>
    </xf>
    <xf numFmtId="2" fontId="1" fillId="2" borderId="24" xfId="0" applyNumberFormat="1" applyFont="1" applyBorder="1" applyAlignment="1">
      <alignment horizontal="right"/>
    </xf>
    <xf numFmtId="165" fontId="0" fillId="2" borderId="2" xfId="0" applyNumberForma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2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2" borderId="24" xfId="0" applyFont="1" applyBorder="1" applyAlignment="1">
      <alignment horizontal="center"/>
    </xf>
    <xf numFmtId="165" fontId="0" fillId="2" borderId="3" xfId="0" applyNumberForma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2" borderId="3" xfId="0" applyFont="1" applyBorder="1" applyAlignment="1">
      <alignment horizontal="center"/>
    </xf>
    <xf numFmtId="0" fontId="1" fillId="2" borderId="0" xfId="0" applyFont="1" applyBorder="1" applyAlignment="1">
      <alignment horizontal="center"/>
    </xf>
    <xf numFmtId="2" fontId="1" fillId="0" borderId="3" xfId="0" applyNumberFormat="1" applyFont="1" applyFill="1" applyBorder="1" applyAlignment="1">
      <alignment/>
    </xf>
    <xf numFmtId="4" fontId="1" fillId="2" borderId="24" xfId="0" applyNumberFormat="1" applyFont="1" applyBorder="1" applyAlignment="1">
      <alignment/>
    </xf>
    <xf numFmtId="4" fontId="1" fillId="2" borderId="3" xfId="0" applyNumberFormat="1" applyFont="1" applyBorder="1" applyAlignment="1">
      <alignment/>
    </xf>
    <xf numFmtId="2" fontId="1" fillId="2" borderId="3" xfId="0" applyNumberFormat="1" applyFont="1" applyBorder="1" applyAlignment="1">
      <alignment horizontal="right"/>
    </xf>
    <xf numFmtId="0" fontId="1" fillId="2" borderId="3" xfId="0" applyFont="1" applyBorder="1" applyAlignment="1">
      <alignment horizontal="center"/>
    </xf>
    <xf numFmtId="0" fontId="1" fillId="2" borderId="19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2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7" fillId="2" borderId="24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2" borderId="3" xfId="0" applyFont="1" applyBorder="1" applyAlignment="1">
      <alignment/>
    </xf>
    <xf numFmtId="0" fontId="1" fillId="2" borderId="0" xfId="0" applyFont="1" applyAlignment="1">
      <alignment horizontal="center"/>
    </xf>
    <xf numFmtId="0" fontId="1" fillId="2" borderId="24" xfId="0" applyFont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" fillId="2" borderId="0" xfId="0" applyFont="1" applyAlignment="1">
      <alignment/>
    </xf>
    <xf numFmtId="0" fontId="1" fillId="2" borderId="25" xfId="0" applyFont="1" applyBorder="1" applyAlignment="1">
      <alignment horizontal="center"/>
    </xf>
    <xf numFmtId="0" fontId="1" fillId="2" borderId="25" xfId="0" applyFont="1" applyBorder="1" applyAlignment="1">
      <alignment/>
    </xf>
    <xf numFmtId="0" fontId="1" fillId="2" borderId="26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/>
    </xf>
    <xf numFmtId="4" fontId="1" fillId="2" borderId="27" xfId="0" applyNumberFormat="1" applyFont="1" applyBorder="1" applyAlignment="1">
      <alignment/>
    </xf>
    <xf numFmtId="4" fontId="1" fillId="2" borderId="25" xfId="0" applyNumberFormat="1" applyFont="1" applyBorder="1" applyAlignment="1">
      <alignment/>
    </xf>
    <xf numFmtId="2" fontId="1" fillId="2" borderId="25" xfId="0" applyNumberFormat="1" applyFont="1" applyBorder="1" applyAlignment="1">
      <alignment horizontal="right"/>
    </xf>
    <xf numFmtId="0" fontId="1" fillId="2" borderId="0" xfId="0" applyFont="1" applyBorder="1" applyAlignment="1">
      <alignment/>
    </xf>
    <xf numFmtId="0" fontId="1" fillId="2" borderId="0" xfId="0" applyFont="1" applyBorder="1" applyAlignment="1">
      <alignment horizontal="left"/>
    </xf>
    <xf numFmtId="0" fontId="7" fillId="2" borderId="17" xfId="0" applyFont="1" applyBorder="1" applyAlignment="1">
      <alignment horizontal="center"/>
    </xf>
    <xf numFmtId="0" fontId="7" fillId="2" borderId="28" xfId="0" applyFont="1" applyBorder="1" applyAlignment="1">
      <alignment/>
    </xf>
    <xf numFmtId="0" fontId="7" fillId="2" borderId="0" xfId="0" applyFont="1" applyBorder="1" applyAlignment="1">
      <alignment horizontal="center"/>
    </xf>
    <xf numFmtId="0" fontId="7" fillId="2" borderId="23" xfId="0" applyFont="1" applyBorder="1" applyAlignment="1">
      <alignment horizontal="center"/>
    </xf>
    <xf numFmtId="10" fontId="1" fillId="2" borderId="22" xfId="0" applyNumberFormat="1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0" fillId="2" borderId="0" xfId="0" applyFont="1" applyBorder="1" applyAlignment="1">
      <alignment horizontal="center"/>
    </xf>
    <xf numFmtId="0" fontId="1" fillId="2" borderId="0" xfId="0" applyFont="1" applyBorder="1" applyAlignment="1">
      <alignment/>
    </xf>
    <xf numFmtId="0" fontId="1" fillId="2" borderId="4" xfId="0" applyFont="1" applyBorder="1" applyAlignment="1">
      <alignment/>
    </xf>
    <xf numFmtId="0" fontId="1" fillId="2" borderId="22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/>
    </xf>
    <xf numFmtId="4" fontId="1" fillId="2" borderId="4" xfId="0" applyNumberFormat="1" applyFont="1" applyBorder="1" applyAlignment="1">
      <alignment/>
    </xf>
    <xf numFmtId="0" fontId="11" fillId="2" borderId="16" xfId="0" applyFont="1" applyBorder="1" applyAlignment="1">
      <alignment horizontal="left"/>
    </xf>
    <xf numFmtId="2" fontId="1" fillId="2" borderId="0" xfId="0" applyNumberFormat="1" applyFont="1" applyAlignment="1">
      <alignment/>
    </xf>
    <xf numFmtId="2" fontId="0" fillId="2" borderId="17" xfId="0" applyNumberFormat="1" applyBorder="1" applyAlignment="1">
      <alignment/>
    </xf>
    <xf numFmtId="0" fontId="7" fillId="2" borderId="16" xfId="0" applyFont="1" applyBorder="1" applyAlignment="1">
      <alignment/>
    </xf>
    <xf numFmtId="0" fontId="7" fillId="2" borderId="17" xfId="0" applyFont="1" applyBorder="1" applyAlignment="1">
      <alignment/>
    </xf>
    <xf numFmtId="2" fontId="7" fillId="2" borderId="0" xfId="0" applyNumberFormat="1" applyFont="1" applyAlignment="1">
      <alignment/>
    </xf>
    <xf numFmtId="0" fontId="1" fillId="2" borderId="18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23" xfId="0" applyFont="1" applyBorder="1" applyAlignment="1">
      <alignment horizontal="center"/>
    </xf>
    <xf numFmtId="2" fontId="1" fillId="2" borderId="23" xfId="0" applyNumberFormat="1" applyFont="1" applyBorder="1" applyAlignment="1">
      <alignment/>
    </xf>
    <xf numFmtId="4" fontId="1" fillId="2" borderId="23" xfId="0" applyNumberFormat="1" applyFont="1" applyBorder="1" applyAlignment="1">
      <alignment/>
    </xf>
    <xf numFmtId="2" fontId="1" fillId="2" borderId="29" xfId="0" applyNumberFormat="1" applyFont="1" applyBorder="1" applyAlignment="1">
      <alignment horizontal="right"/>
    </xf>
    <xf numFmtId="0" fontId="3" fillId="2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9" xfId="0" applyFont="1" applyBorder="1" applyAlignment="1">
      <alignment horizontal="center"/>
    </xf>
    <xf numFmtId="0" fontId="0" fillId="2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4" fontId="1" fillId="2" borderId="29" xfId="0" applyNumberFormat="1" applyFont="1" applyBorder="1" applyAlignment="1">
      <alignment/>
    </xf>
    <xf numFmtId="2" fontId="1" fillId="2" borderId="4" xfId="0" applyNumberFormat="1" applyFont="1" applyBorder="1" applyAlignment="1">
      <alignment horizontal="right"/>
    </xf>
    <xf numFmtId="0" fontId="0" fillId="2" borderId="18" xfId="0" applyBorder="1" applyAlignment="1">
      <alignment/>
    </xf>
    <xf numFmtId="0" fontId="7" fillId="2" borderId="24" xfId="0" applyFont="1" applyBorder="1" applyAlignment="1">
      <alignment/>
    </xf>
    <xf numFmtId="0" fontId="1" fillId="2" borderId="11" xfId="0" applyFont="1" applyBorder="1" applyAlignment="1">
      <alignment horizontal="center"/>
    </xf>
    <xf numFmtId="0" fontId="1" fillId="2" borderId="0" xfId="0" applyFont="1" applyAlignment="1">
      <alignment horizontal="left"/>
    </xf>
    <xf numFmtId="0" fontId="0" fillId="2" borderId="0" xfId="0" applyAlignment="1">
      <alignment horizontal="left"/>
    </xf>
    <xf numFmtId="4" fontId="1" fillId="0" borderId="29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2" fontId="1" fillId="0" borderId="17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10" fontId="1" fillId="2" borderId="0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1" fillId="2" borderId="24" xfId="0" applyFont="1" applyBorder="1" applyAlignment="1">
      <alignment horizontal="center"/>
    </xf>
    <xf numFmtId="0" fontId="0" fillId="2" borderId="4" xfId="0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10" fillId="2" borderId="24" xfId="0" applyFont="1" applyBorder="1" applyAlignment="1">
      <alignment horizontal="center"/>
    </xf>
    <xf numFmtId="0" fontId="13" fillId="2" borderId="0" xfId="0" applyFont="1" applyAlignment="1">
      <alignment/>
    </xf>
    <xf numFmtId="2" fontId="13" fillId="0" borderId="0" xfId="0" applyNumberFormat="1" applyFont="1" applyFill="1" applyBorder="1" applyAlignment="1">
      <alignment/>
    </xf>
    <xf numFmtId="14" fontId="7" fillId="2" borderId="30" xfId="0" applyNumberFormat="1" applyFont="1" applyBorder="1" applyAlignment="1">
      <alignment/>
    </xf>
    <xf numFmtId="14" fontId="7" fillId="2" borderId="31" xfId="0" applyNumberFormat="1" applyFont="1" applyBorder="1" applyAlignment="1">
      <alignment/>
    </xf>
    <xf numFmtId="0" fontId="1" fillId="2" borderId="0" xfId="0" applyFont="1" applyFill="1" applyBorder="1" applyAlignment="1">
      <alignment horizontal="center"/>
    </xf>
    <xf numFmtId="2" fontId="4" fillId="2" borderId="0" xfId="0" applyNumberFormat="1" applyFont="1" applyAlignment="1">
      <alignment horizontal="center"/>
    </xf>
    <xf numFmtId="0" fontId="1" fillId="2" borderId="17" xfId="0" applyFont="1" applyBorder="1" applyAlignment="1">
      <alignment/>
    </xf>
    <xf numFmtId="0" fontId="1" fillId="2" borderId="19" xfId="0" applyFont="1" applyBorder="1" applyAlignment="1">
      <alignment/>
    </xf>
    <xf numFmtId="0" fontId="7" fillId="2" borderId="0" xfId="0" applyFont="1" applyAlignment="1">
      <alignment horizontal="center"/>
    </xf>
    <xf numFmtId="10" fontId="1" fillId="2" borderId="0" xfId="0" applyNumberFormat="1" applyFont="1" applyAlignment="1">
      <alignment horizontal="center"/>
    </xf>
    <xf numFmtId="2" fontId="3" fillId="2" borderId="24" xfId="0" applyNumberFormat="1" applyFont="1" applyBorder="1" applyAlignment="1">
      <alignment horizontal="right"/>
    </xf>
    <xf numFmtId="2" fontId="1" fillId="0" borderId="24" xfId="0" applyNumberFormat="1" applyFont="1" applyFill="1" applyBorder="1" applyAlignment="1">
      <alignment horizontal="right"/>
    </xf>
    <xf numFmtId="0" fontId="8" fillId="2" borderId="0" xfId="0" applyFont="1" applyAlignment="1">
      <alignment/>
    </xf>
    <xf numFmtId="4" fontId="1" fillId="2" borderId="0" xfId="0" applyNumberFormat="1" applyFont="1" applyAlignment="1">
      <alignment/>
    </xf>
    <xf numFmtId="18" fontId="1" fillId="2" borderId="3" xfId="0" applyNumberFormat="1" applyFont="1" applyBorder="1" applyAlignment="1">
      <alignment horizontal="center"/>
    </xf>
    <xf numFmtId="0" fontId="10" fillId="2" borderId="0" xfId="0" applyFont="1" applyBorder="1" applyAlignment="1">
      <alignment/>
    </xf>
    <xf numFmtId="0" fontId="7" fillId="2" borderId="32" xfId="0" applyFont="1" applyBorder="1" applyAlignment="1">
      <alignment horizontal="center"/>
    </xf>
    <xf numFmtId="0" fontId="7" fillId="2" borderId="29" xfId="0" applyFont="1" applyBorder="1" applyAlignment="1">
      <alignment horizontal="center"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2" borderId="12" xfId="0" applyFont="1" applyBorder="1" applyAlignment="1">
      <alignment horizontal="center"/>
    </xf>
    <xf numFmtId="0" fontId="1" fillId="2" borderId="33" xfId="0" applyFont="1" applyBorder="1" applyAlignment="1">
      <alignment horizontal="center"/>
    </xf>
    <xf numFmtId="0" fontId="7" fillId="2" borderId="34" xfId="0" applyFont="1" applyBorder="1" applyAlignment="1">
      <alignment horizontal="center"/>
    </xf>
    <xf numFmtId="10" fontId="1" fillId="2" borderId="35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0" fontId="0" fillId="2" borderId="23" xfId="0" applyBorder="1" applyAlignment="1">
      <alignment/>
    </xf>
    <xf numFmtId="0" fontId="1" fillId="2" borderId="20" xfId="0" applyFont="1" applyBorder="1" applyAlignment="1">
      <alignment/>
    </xf>
    <xf numFmtId="0" fontId="1" fillId="2" borderId="21" xfId="0" applyFont="1" applyBorder="1" applyAlignment="1">
      <alignment/>
    </xf>
    <xf numFmtId="10" fontId="9" fillId="2" borderId="0" xfId="0" applyNumberFormat="1" applyFont="1" applyAlignment="1">
      <alignment horizontal="center"/>
    </xf>
    <xf numFmtId="0" fontId="8" fillId="0" borderId="24" xfId="0" applyFont="1" applyFill="1" applyBorder="1" applyAlignment="1">
      <alignment/>
    </xf>
    <xf numFmtId="2" fontId="1" fillId="2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14" fontId="1" fillId="2" borderId="31" xfId="0" applyNumberFormat="1" applyFont="1" applyBorder="1" applyAlignment="1">
      <alignment/>
    </xf>
    <xf numFmtId="0" fontId="1" fillId="2" borderId="4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0" fillId="2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8" fillId="2" borderId="0" xfId="0" applyFont="1" applyBorder="1" applyAlignment="1">
      <alignment/>
    </xf>
    <xf numFmtId="0" fontId="8" fillId="0" borderId="0" xfId="0" applyFont="1" applyFill="1" applyAlignment="1">
      <alignment/>
    </xf>
    <xf numFmtId="2" fontId="0" fillId="2" borderId="4" xfId="0" applyNumberFormat="1" applyFont="1" applyBorder="1" applyAlignment="1">
      <alignment horizontal="right"/>
    </xf>
    <xf numFmtId="14" fontId="1" fillId="2" borderId="36" xfId="0" applyNumberFormat="1" applyFont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2" borderId="18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" fontId="1" fillId="2" borderId="19" xfId="0" applyNumberFormat="1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2" fontId="0" fillId="2" borderId="0" xfId="0" applyNumberFormat="1" applyFont="1" applyAlignment="1">
      <alignment horizontal="center"/>
    </xf>
    <xf numFmtId="0" fontId="3" fillId="2" borderId="28" xfId="0" applyFont="1" applyBorder="1" applyAlignment="1">
      <alignment/>
    </xf>
    <xf numFmtId="0" fontId="3" fillId="2" borderId="20" xfId="0" applyFont="1" applyBorder="1" applyAlignment="1">
      <alignment/>
    </xf>
    <xf numFmtId="0" fontId="3" fillId="2" borderId="24" xfId="0" applyFont="1" applyBorder="1" applyAlignment="1">
      <alignment/>
    </xf>
    <xf numFmtId="0" fontId="3" fillId="2" borderId="19" xfId="0" applyFont="1" applyBorder="1" applyAlignment="1">
      <alignment/>
    </xf>
    <xf numFmtId="0" fontId="3" fillId="2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0" fillId="2" borderId="3" xfId="0" applyFont="1" applyBorder="1" applyAlignment="1">
      <alignment horizontal="center"/>
    </xf>
    <xf numFmtId="0" fontId="2" fillId="2" borderId="0" xfId="0" applyFont="1" applyAlignment="1">
      <alignment horizontal="center"/>
    </xf>
    <xf numFmtId="0" fontId="1" fillId="2" borderId="24" xfId="0" applyFont="1" applyBorder="1" applyAlignment="1">
      <alignment/>
    </xf>
    <xf numFmtId="2" fontId="3" fillId="2" borderId="0" xfId="0" applyNumberFormat="1" applyFont="1" applyBorder="1" applyAlignment="1">
      <alignment horizontal="center"/>
    </xf>
    <xf numFmtId="165" fontId="3" fillId="2" borderId="18" xfId="0" applyNumberFormat="1" applyFont="1" applyBorder="1" applyAlignment="1">
      <alignment horizontal="center"/>
    </xf>
    <xf numFmtId="2" fontId="3" fillId="2" borderId="0" xfId="0" applyNumberFormat="1" applyFont="1" applyBorder="1" applyAlignment="1">
      <alignment horizontal="right"/>
    </xf>
    <xf numFmtId="165" fontId="0" fillId="2" borderId="24" xfId="0" applyNumberFormat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4" fontId="1" fillId="2" borderId="0" xfId="0" applyNumberFormat="1" applyFont="1" applyBorder="1" applyAlignment="1">
      <alignment horizontal="center"/>
    </xf>
    <xf numFmtId="2" fontId="1" fillId="2" borderId="19" xfId="0" applyNumberFormat="1" applyFont="1" applyBorder="1" applyAlignment="1">
      <alignment horizontal="right"/>
    </xf>
    <xf numFmtId="2" fontId="1" fillId="2" borderId="23" xfId="0" applyNumberFormat="1" applyFont="1" applyBorder="1" applyAlignment="1">
      <alignment horizontal="right"/>
    </xf>
    <xf numFmtId="0" fontId="0" fillId="2" borderId="29" xfId="0" applyBorder="1" applyAlignment="1">
      <alignment/>
    </xf>
    <xf numFmtId="165" fontId="3" fillId="2" borderId="17" xfId="0" applyNumberFormat="1" applyFont="1" applyBorder="1" applyAlignment="1">
      <alignment horizontal="center"/>
    </xf>
    <xf numFmtId="165" fontId="3" fillId="2" borderId="24" xfId="0" applyNumberFormat="1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right"/>
    </xf>
    <xf numFmtId="165" fontId="0" fillId="2" borderId="18" xfId="0" applyNumberForma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3" fillId="2" borderId="0" xfId="0" applyFont="1" applyAlignment="1">
      <alignment horizontal="center"/>
    </xf>
    <xf numFmtId="14" fontId="1" fillId="2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2" borderId="0" xfId="0" applyFont="1" applyAlignment="1">
      <alignment/>
    </xf>
    <xf numFmtId="0" fontId="3" fillId="0" borderId="3" xfId="0" applyFont="1" applyFill="1" applyBorder="1" applyAlignment="1">
      <alignment/>
    </xf>
    <xf numFmtId="2" fontId="1" fillId="2" borderId="17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1" fillId="2" borderId="37" xfId="0" applyNumberFormat="1" applyFont="1" applyBorder="1" applyAlignment="1">
      <alignment horizontal="center"/>
    </xf>
    <xf numFmtId="10" fontId="1" fillId="2" borderId="0" xfId="0" applyNumberFormat="1" applyFont="1" applyBorder="1" applyAlignment="1">
      <alignment/>
    </xf>
    <xf numFmtId="0" fontId="1" fillId="2" borderId="2" xfId="0" applyFont="1" applyBorder="1" applyAlignment="1">
      <alignment/>
    </xf>
    <xf numFmtId="10" fontId="1" fillId="2" borderId="17" xfId="0" applyNumberFormat="1" applyFont="1" applyBorder="1" applyAlignment="1">
      <alignment horizontal="center"/>
    </xf>
    <xf numFmtId="10" fontId="1" fillId="2" borderId="16" xfId="0" applyNumberFormat="1" applyFont="1" applyBorder="1" applyAlignment="1">
      <alignment horizontal="center"/>
    </xf>
    <xf numFmtId="10" fontId="1" fillId="2" borderId="2" xfId="0" applyNumberFormat="1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9" fontId="1" fillId="2" borderId="3" xfId="0" applyNumberFormat="1" applyFont="1" applyBorder="1" applyAlignment="1">
      <alignment horizontal="center"/>
    </xf>
    <xf numFmtId="10" fontId="1" fillId="2" borderId="24" xfId="0" applyNumberFormat="1" applyFont="1" applyBorder="1" applyAlignment="1">
      <alignment horizontal="center"/>
    </xf>
    <xf numFmtId="10" fontId="1" fillId="2" borderId="3" xfId="0" applyNumberFormat="1" applyFont="1" applyBorder="1" applyAlignment="1">
      <alignment horizontal="center"/>
    </xf>
    <xf numFmtId="0" fontId="0" fillId="2" borderId="4" xfId="0" applyFont="1" applyBorder="1" applyAlignment="1">
      <alignment/>
    </xf>
    <xf numFmtId="0" fontId="0" fillId="2" borderId="29" xfId="0" applyFont="1" applyBorder="1" applyAlignment="1">
      <alignment/>
    </xf>
    <xf numFmtId="10" fontId="3" fillId="2" borderId="4" xfId="0" applyNumberFormat="1" applyFont="1" applyBorder="1" applyAlignment="1">
      <alignment horizontal="center"/>
    </xf>
    <xf numFmtId="4" fontId="1" fillId="2" borderId="2" xfId="0" applyNumberFormat="1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1" fillId="2" borderId="3" xfId="0" applyNumberFormat="1" applyFont="1" applyBorder="1" applyAlignment="1">
      <alignment/>
    </xf>
    <xf numFmtId="2" fontId="1" fillId="2" borderId="0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2" borderId="23" xfId="0" applyFont="1" applyBorder="1" applyAlignment="1">
      <alignment/>
    </xf>
    <xf numFmtId="4" fontId="9" fillId="2" borderId="19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4" fontId="1" fillId="2" borderId="3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Border="1" applyAlignment="1">
      <alignment horizontal="center"/>
    </xf>
    <xf numFmtId="14" fontId="1" fillId="2" borderId="15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0" xfId="0" applyFont="1" applyBorder="1" applyAlignment="1">
      <alignment horizontal="left"/>
    </xf>
    <xf numFmtId="0" fontId="4" fillId="2" borderId="0" xfId="0" applyFont="1" applyBorder="1" applyAlignment="1">
      <alignment horizontal="center"/>
    </xf>
    <xf numFmtId="0" fontId="5" fillId="2" borderId="1" xfId="0" applyFont="1" applyBorder="1" applyAlignment="1">
      <alignment horizontal="center"/>
    </xf>
    <xf numFmtId="0" fontId="7" fillId="2" borderId="1" xfId="0" applyFont="1" applyBorder="1" applyAlignment="1">
      <alignment horizontal="left"/>
    </xf>
    <xf numFmtId="0" fontId="1" fillId="2" borderId="17" xfId="0" applyFont="1" applyBorder="1" applyAlignment="1">
      <alignment horizontal="left"/>
    </xf>
    <xf numFmtId="0" fontId="3" fillId="2" borderId="0" xfId="0" applyFont="1" applyBorder="1" applyAlignment="1">
      <alignment horizontal="center"/>
    </xf>
    <xf numFmtId="0" fontId="8" fillId="2" borderId="0" xfId="0" applyFont="1" applyBorder="1" applyAlignment="1">
      <alignment horizontal="left"/>
    </xf>
    <xf numFmtId="0" fontId="7" fillId="2" borderId="2" xfId="0" applyFont="1" applyBorder="1" applyAlignment="1">
      <alignment horizontal="left"/>
    </xf>
    <xf numFmtId="14" fontId="7" fillId="2" borderId="15" xfId="0" applyNumberFormat="1" applyFont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14" fontId="1" fillId="2" borderId="30" xfId="0" applyNumberFormat="1" applyFont="1" applyBorder="1" applyAlignment="1">
      <alignment horizontal="left"/>
    </xf>
    <xf numFmtId="0" fontId="7" fillId="2" borderId="28" xfId="0" applyFont="1" applyBorder="1" applyAlignment="1">
      <alignment horizontal="left"/>
    </xf>
    <xf numFmtId="0" fontId="7" fillId="2" borderId="4" xfId="0" applyFont="1" applyBorder="1" applyAlignment="1">
      <alignment horizontal="left"/>
    </xf>
    <xf numFmtId="0" fontId="8" fillId="2" borderId="24" xfId="0" applyFont="1" applyBorder="1" applyAlignment="1">
      <alignment horizontal="left"/>
    </xf>
    <xf numFmtId="0" fontId="7" fillId="2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3" fillId="2" borderId="1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78</xdr:row>
      <xdr:rowOff>123825</xdr:rowOff>
    </xdr:from>
    <xdr:to>
      <xdr:col>12</xdr:col>
      <xdr:colOff>552450</xdr:colOff>
      <xdr:row>79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28600" y="10715625"/>
          <a:ext cx="56578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314325" y="323850"/>
          <a:ext cx="501967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85725</xdr:rowOff>
    </xdr:from>
    <xdr:to>
      <xdr:col>12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3850" y="819150"/>
          <a:ext cx="5010150" cy="209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82</xdr:row>
      <xdr:rowOff>9525</xdr:rowOff>
    </xdr:from>
    <xdr:to>
      <xdr:col>13</xdr:col>
      <xdr:colOff>38100</xdr:colOff>
      <xdr:row>84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52425" y="11229975"/>
          <a:ext cx="5619750" cy="3048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157</xdr:row>
      <xdr:rowOff>28575</xdr:rowOff>
    </xdr:from>
    <xdr:to>
      <xdr:col>13</xdr:col>
      <xdr:colOff>28575</xdr:colOff>
      <xdr:row>158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42900" y="21193125"/>
          <a:ext cx="5619750" cy="2762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0</xdr:rowOff>
    </xdr:from>
    <xdr:to>
      <xdr:col>13</xdr:col>
      <xdr:colOff>9525</xdr:colOff>
      <xdr:row>4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71500" y="647700"/>
          <a:ext cx="5086350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66675</xdr:rowOff>
    </xdr:from>
    <xdr:to>
      <xdr:col>13</xdr:col>
      <xdr:colOff>0</xdr:colOff>
      <xdr:row>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90550" y="1285875"/>
          <a:ext cx="5057775" cy="266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152400</xdr:rowOff>
    </xdr:from>
    <xdr:to>
      <xdr:col>13</xdr:col>
      <xdr:colOff>0</xdr:colOff>
      <xdr:row>61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304800" y="8667750"/>
          <a:ext cx="534352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85725</xdr:rowOff>
    </xdr:from>
    <xdr:to>
      <xdr:col>13</xdr:col>
      <xdr:colOff>0</xdr:colOff>
      <xdr:row>66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323850" y="9324975"/>
          <a:ext cx="532447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0</xdr:rowOff>
    </xdr:from>
    <xdr:to>
      <xdr:col>13</xdr:col>
      <xdr:colOff>0</xdr:colOff>
      <xdr:row>119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23850" y="16754475"/>
          <a:ext cx="53244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121</xdr:row>
      <xdr:rowOff>85725</xdr:rowOff>
    </xdr:from>
    <xdr:to>
      <xdr:col>13</xdr:col>
      <xdr:colOff>0</xdr:colOff>
      <xdr:row>123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4325" y="17411700"/>
          <a:ext cx="5334000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118</xdr:row>
      <xdr:rowOff>0</xdr:rowOff>
    </xdr:from>
    <xdr:to>
      <xdr:col>13</xdr:col>
      <xdr:colOff>0</xdr:colOff>
      <xdr:row>119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4800" y="16754475"/>
          <a:ext cx="534352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13</xdr:col>
      <xdr:colOff>0</xdr:colOff>
      <xdr:row>4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609600" y="657225"/>
          <a:ext cx="519112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13</xdr:col>
      <xdr:colOff>0</xdr:colOff>
      <xdr:row>9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590550" y="1314450"/>
          <a:ext cx="5210175" cy="323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9525</xdr:rowOff>
    </xdr:from>
    <xdr:to>
      <xdr:col>13</xdr:col>
      <xdr:colOff>0</xdr:colOff>
      <xdr:row>58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609600" y="8296275"/>
          <a:ext cx="519112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85725</xdr:rowOff>
    </xdr:from>
    <xdr:to>
      <xdr:col>13</xdr:col>
      <xdr:colOff>0</xdr:colOff>
      <xdr:row>63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90550" y="8953500"/>
          <a:ext cx="521017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112</xdr:row>
      <xdr:rowOff>9525</xdr:rowOff>
    </xdr:from>
    <xdr:to>
      <xdr:col>13</xdr:col>
      <xdr:colOff>0</xdr:colOff>
      <xdr:row>112</xdr:row>
      <xdr:rowOff>257175</xdr:rowOff>
    </xdr:to>
    <xdr:sp>
      <xdr:nvSpPr>
        <xdr:cNvPr id="5" name="Rectangle 5"/>
        <xdr:cNvSpPr>
          <a:spLocks/>
        </xdr:cNvSpPr>
      </xdr:nvSpPr>
      <xdr:spPr>
        <a:xfrm>
          <a:off x="609600" y="15906750"/>
          <a:ext cx="519112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115</xdr:row>
      <xdr:rowOff>85725</xdr:rowOff>
    </xdr:from>
    <xdr:to>
      <xdr:col>13</xdr:col>
      <xdr:colOff>0</xdr:colOff>
      <xdr:row>117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90550" y="16563975"/>
          <a:ext cx="521017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9525</xdr:rowOff>
    </xdr:from>
    <xdr:to>
      <xdr:col>13</xdr:col>
      <xdr:colOff>0</xdr:colOff>
      <xdr:row>58</xdr:row>
      <xdr:rowOff>257175</xdr:rowOff>
    </xdr:to>
    <xdr:sp>
      <xdr:nvSpPr>
        <xdr:cNvPr id="7" name="Rectangle 7"/>
        <xdr:cNvSpPr>
          <a:spLocks/>
        </xdr:cNvSpPr>
      </xdr:nvSpPr>
      <xdr:spPr>
        <a:xfrm>
          <a:off x="609600" y="8296275"/>
          <a:ext cx="519112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112</xdr:row>
      <xdr:rowOff>9525</xdr:rowOff>
    </xdr:from>
    <xdr:to>
      <xdr:col>13</xdr:col>
      <xdr:colOff>0</xdr:colOff>
      <xdr:row>112</xdr:row>
      <xdr:rowOff>257175</xdr:rowOff>
    </xdr:to>
    <xdr:sp>
      <xdr:nvSpPr>
        <xdr:cNvPr id="8" name="Rectangle 8"/>
        <xdr:cNvSpPr>
          <a:spLocks/>
        </xdr:cNvSpPr>
      </xdr:nvSpPr>
      <xdr:spPr>
        <a:xfrm>
          <a:off x="609600" y="15906750"/>
          <a:ext cx="519112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0</xdr:rowOff>
    </xdr:from>
    <xdr:to>
      <xdr:col>12</xdr:col>
      <xdr:colOff>561975</xdr:colOff>
      <xdr:row>4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609600" y="647700"/>
          <a:ext cx="4991100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13</xdr:col>
      <xdr:colOff>0</xdr:colOff>
      <xdr:row>9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90550" y="1304925"/>
          <a:ext cx="5029200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0</xdr:rowOff>
    </xdr:from>
    <xdr:to>
      <xdr:col>13</xdr:col>
      <xdr:colOff>0</xdr:colOff>
      <xdr:row>67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323850" y="9534525"/>
          <a:ext cx="529590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85725</xdr:rowOff>
    </xdr:from>
    <xdr:to>
      <xdr:col>13</xdr:col>
      <xdr:colOff>0</xdr:colOff>
      <xdr:row>72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314325" y="10191750"/>
          <a:ext cx="530542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130</xdr:row>
      <xdr:rowOff>0</xdr:rowOff>
    </xdr:from>
    <xdr:to>
      <xdr:col>13</xdr:col>
      <xdr:colOff>0</xdr:colOff>
      <xdr:row>131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4800" y="18421350"/>
          <a:ext cx="5314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133</xdr:row>
      <xdr:rowOff>85725</xdr:rowOff>
    </xdr:from>
    <xdr:to>
      <xdr:col>13</xdr:col>
      <xdr:colOff>0</xdr:colOff>
      <xdr:row>135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4325" y="19078575"/>
          <a:ext cx="530542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13</xdr:col>
      <xdr:colOff>19050</xdr:colOff>
      <xdr:row>131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4325" y="18421350"/>
          <a:ext cx="53244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133</xdr:row>
      <xdr:rowOff>85725</xdr:rowOff>
    </xdr:from>
    <xdr:to>
      <xdr:col>13</xdr:col>
      <xdr:colOff>0</xdr:colOff>
      <xdr:row>135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314325" y="19078575"/>
          <a:ext cx="530542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12</xdr:col>
      <xdr:colOff>19050</xdr:colOff>
      <xdr:row>5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66725" y="809625"/>
          <a:ext cx="481965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85725</xdr:rowOff>
    </xdr:from>
    <xdr:to>
      <xdr:col>12</xdr:col>
      <xdr:colOff>0</xdr:colOff>
      <xdr:row>10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85775" y="1571625"/>
          <a:ext cx="4781550" cy="3333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13</xdr:col>
      <xdr:colOff>0</xdr:colOff>
      <xdr:row>55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6725" y="8972550"/>
          <a:ext cx="54006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57</xdr:row>
      <xdr:rowOff>85725</xdr:rowOff>
    </xdr:from>
    <xdr:to>
      <xdr:col>13</xdr:col>
      <xdr:colOff>0</xdr:colOff>
      <xdr:row>59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485775" y="9734550"/>
          <a:ext cx="5381625" cy="3333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102</xdr:row>
      <xdr:rowOff>161925</xdr:rowOff>
    </xdr:from>
    <xdr:to>
      <xdr:col>13</xdr:col>
      <xdr:colOff>0</xdr:colOff>
      <xdr:row>103</xdr:row>
      <xdr:rowOff>257175</xdr:rowOff>
    </xdr:to>
    <xdr:sp>
      <xdr:nvSpPr>
        <xdr:cNvPr id="5" name="Rectangle 5"/>
        <xdr:cNvSpPr>
          <a:spLocks/>
        </xdr:cNvSpPr>
      </xdr:nvSpPr>
      <xdr:spPr>
        <a:xfrm>
          <a:off x="304800" y="17135475"/>
          <a:ext cx="556260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106</xdr:row>
      <xdr:rowOff>85725</xdr:rowOff>
    </xdr:from>
    <xdr:to>
      <xdr:col>13</xdr:col>
      <xdr:colOff>0</xdr:colOff>
      <xdr:row>108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485775" y="17897475"/>
          <a:ext cx="5381625" cy="3333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9525</xdr:colOff>
      <xdr:row>4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266700" y="647700"/>
          <a:ext cx="4953000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85725</xdr:rowOff>
    </xdr:from>
    <xdr:to>
      <xdr:col>12</xdr:col>
      <xdr:colOff>0</xdr:colOff>
      <xdr:row>9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285750" y="1352550"/>
          <a:ext cx="492442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51</xdr:row>
      <xdr:rowOff>85725</xdr:rowOff>
    </xdr:from>
    <xdr:to>
      <xdr:col>13</xdr:col>
      <xdr:colOff>0</xdr:colOff>
      <xdr:row>53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285750" y="7905750"/>
          <a:ext cx="5467350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91</xdr:row>
      <xdr:rowOff>0</xdr:rowOff>
    </xdr:from>
    <xdr:to>
      <xdr:col>12</xdr:col>
      <xdr:colOff>533400</xdr:colOff>
      <xdr:row>92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47650" y="13496925"/>
          <a:ext cx="549592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85725</xdr:rowOff>
    </xdr:from>
    <xdr:to>
      <xdr:col>13</xdr:col>
      <xdr:colOff>0</xdr:colOff>
      <xdr:row>96</xdr:row>
      <xdr:rowOff>47625</xdr:rowOff>
    </xdr:to>
    <xdr:sp>
      <xdr:nvSpPr>
        <xdr:cNvPr id="5" name="Rectangle 6"/>
        <xdr:cNvSpPr>
          <a:spLocks/>
        </xdr:cNvSpPr>
      </xdr:nvSpPr>
      <xdr:spPr>
        <a:xfrm>
          <a:off x="285750" y="14325600"/>
          <a:ext cx="5467350" cy="323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12</xdr:col>
      <xdr:colOff>9525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4325" y="676275"/>
          <a:ext cx="47529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38100</xdr:rowOff>
    </xdr:from>
    <xdr:to>
      <xdr:col>12</xdr:col>
      <xdr:colOff>0</xdr:colOff>
      <xdr:row>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3850" y="1257300"/>
          <a:ext cx="473392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69</xdr:row>
      <xdr:rowOff>28575</xdr:rowOff>
    </xdr:from>
    <xdr:to>
      <xdr:col>13</xdr:col>
      <xdr:colOff>19050</xdr:colOff>
      <xdr:row>70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304800" y="11268075"/>
          <a:ext cx="53244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72</xdr:row>
      <xdr:rowOff>85725</xdr:rowOff>
    </xdr:from>
    <xdr:to>
      <xdr:col>13</xdr:col>
      <xdr:colOff>0</xdr:colOff>
      <xdr:row>74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323850" y="11896725"/>
          <a:ext cx="5286375" cy="2762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134</xdr:row>
      <xdr:rowOff>28575</xdr:rowOff>
    </xdr:from>
    <xdr:to>
      <xdr:col>13</xdr:col>
      <xdr:colOff>19050</xdr:colOff>
      <xdr:row>135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04800" y="21878925"/>
          <a:ext cx="53244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66675</xdr:rowOff>
    </xdr:from>
    <xdr:to>
      <xdr:col>13</xdr:col>
      <xdr:colOff>0</xdr:colOff>
      <xdr:row>139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323850" y="22488525"/>
          <a:ext cx="5286375" cy="2762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196</xdr:row>
      <xdr:rowOff>142875</xdr:rowOff>
    </xdr:from>
    <xdr:to>
      <xdr:col>12</xdr:col>
      <xdr:colOff>9525</xdr:colOff>
      <xdr:row>197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314325" y="32118300"/>
          <a:ext cx="4752975" cy="952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196</xdr:row>
      <xdr:rowOff>142875</xdr:rowOff>
    </xdr:from>
    <xdr:to>
      <xdr:col>12</xdr:col>
      <xdr:colOff>0</xdr:colOff>
      <xdr:row>197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323850" y="32118300"/>
          <a:ext cx="473392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196</xdr:row>
      <xdr:rowOff>142875</xdr:rowOff>
    </xdr:from>
    <xdr:to>
      <xdr:col>13</xdr:col>
      <xdr:colOff>19050</xdr:colOff>
      <xdr:row>197</xdr:row>
      <xdr:rowOff>66675</xdr:rowOff>
    </xdr:to>
    <xdr:sp>
      <xdr:nvSpPr>
        <xdr:cNvPr id="9" name="Rectangle 9"/>
        <xdr:cNvSpPr>
          <a:spLocks/>
        </xdr:cNvSpPr>
      </xdr:nvSpPr>
      <xdr:spPr>
        <a:xfrm>
          <a:off x="304800" y="32118300"/>
          <a:ext cx="5324475" cy="857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13</xdr:col>
      <xdr:colOff>9525</xdr:colOff>
      <xdr:row>4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285750" y="647700"/>
          <a:ext cx="517207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13</xdr:col>
      <xdr:colOff>9525</xdr:colOff>
      <xdr:row>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295275" y="1285875"/>
          <a:ext cx="5162550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62</xdr:row>
      <xdr:rowOff>9525</xdr:rowOff>
    </xdr:from>
    <xdr:to>
      <xdr:col>14</xdr:col>
      <xdr:colOff>28575</xdr:colOff>
      <xdr:row>63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304800" y="9486900"/>
          <a:ext cx="5734050" cy="2762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85725</xdr:rowOff>
    </xdr:from>
    <xdr:to>
      <xdr:col>14</xdr:col>
      <xdr:colOff>28575</xdr:colOff>
      <xdr:row>66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95275" y="10144125"/>
          <a:ext cx="5743575" cy="209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119</xdr:row>
      <xdr:rowOff>0</xdr:rowOff>
    </xdr:from>
    <xdr:to>
      <xdr:col>14</xdr:col>
      <xdr:colOff>0</xdr:colOff>
      <xdr:row>119</xdr:row>
      <xdr:rowOff>257175</xdr:rowOff>
    </xdr:to>
    <xdr:sp>
      <xdr:nvSpPr>
        <xdr:cNvPr id="5" name="Rectangle 5"/>
        <xdr:cNvSpPr>
          <a:spLocks/>
        </xdr:cNvSpPr>
      </xdr:nvSpPr>
      <xdr:spPr>
        <a:xfrm>
          <a:off x="304800" y="18154650"/>
          <a:ext cx="57054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122</xdr:row>
      <xdr:rowOff>85725</xdr:rowOff>
    </xdr:from>
    <xdr:to>
      <xdr:col>13</xdr:col>
      <xdr:colOff>504825</xdr:colOff>
      <xdr:row>124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276225" y="18811875"/>
          <a:ext cx="5676900" cy="3333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13</xdr:col>
      <xdr:colOff>9525</xdr:colOff>
      <xdr:row>4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704850" y="647700"/>
          <a:ext cx="481965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13</xdr:col>
      <xdr:colOff>0</xdr:colOff>
      <xdr:row>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14375" y="1323975"/>
          <a:ext cx="4800600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14</xdr:col>
      <xdr:colOff>47625</xdr:colOff>
      <xdr:row>58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4850" y="9324975"/>
          <a:ext cx="542925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60</xdr:row>
      <xdr:rowOff>28575</xdr:rowOff>
    </xdr:from>
    <xdr:to>
      <xdr:col>14</xdr:col>
      <xdr:colOff>57150</xdr:colOff>
      <xdr:row>61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714375" y="9934575"/>
          <a:ext cx="5429250" cy="266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107</xdr:row>
      <xdr:rowOff>0</xdr:rowOff>
    </xdr:from>
    <xdr:to>
      <xdr:col>14</xdr:col>
      <xdr:colOff>19050</xdr:colOff>
      <xdr:row>107</xdr:row>
      <xdr:rowOff>257175</xdr:rowOff>
    </xdr:to>
    <xdr:sp>
      <xdr:nvSpPr>
        <xdr:cNvPr id="5" name="Rectangle 5"/>
        <xdr:cNvSpPr>
          <a:spLocks/>
        </xdr:cNvSpPr>
      </xdr:nvSpPr>
      <xdr:spPr>
        <a:xfrm>
          <a:off x="723900" y="17516475"/>
          <a:ext cx="538162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110</xdr:row>
      <xdr:rowOff>85725</xdr:rowOff>
    </xdr:from>
    <xdr:to>
      <xdr:col>13</xdr:col>
      <xdr:colOff>514350</xdr:colOff>
      <xdr:row>112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742950" y="18183225"/>
          <a:ext cx="528637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12</xdr:col>
      <xdr:colOff>0</xdr:colOff>
      <xdr:row>3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333375" y="485775"/>
          <a:ext cx="507682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85725</xdr:rowOff>
    </xdr:from>
    <xdr:to>
      <xdr:col>12</xdr:col>
      <xdr:colOff>0</xdr:colOff>
      <xdr:row>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314325" y="1000125"/>
          <a:ext cx="5095875" cy="3429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9525</xdr:colOff>
      <xdr:row>73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314325" y="10115550"/>
          <a:ext cx="5695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76</xdr:row>
      <xdr:rowOff>0</xdr:rowOff>
    </xdr:from>
    <xdr:to>
      <xdr:col>13</xdr:col>
      <xdr:colOff>19050</xdr:colOff>
      <xdr:row>78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333375" y="10591800"/>
          <a:ext cx="5686425" cy="266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13</xdr:col>
      <xdr:colOff>0</xdr:colOff>
      <xdr:row>140</xdr:row>
      <xdr:rowOff>238125</xdr:rowOff>
    </xdr:to>
    <xdr:sp>
      <xdr:nvSpPr>
        <xdr:cNvPr id="5" name="Rectangle 5"/>
        <xdr:cNvSpPr>
          <a:spLocks/>
        </xdr:cNvSpPr>
      </xdr:nvSpPr>
      <xdr:spPr>
        <a:xfrm>
          <a:off x="314325" y="19088100"/>
          <a:ext cx="568642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143</xdr:row>
      <xdr:rowOff>76200</xdr:rowOff>
    </xdr:from>
    <xdr:to>
      <xdr:col>13</xdr:col>
      <xdr:colOff>0</xdr:colOff>
      <xdr:row>145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14325" y="19697700"/>
          <a:ext cx="568642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73</xdr:row>
      <xdr:rowOff>0</xdr:rowOff>
    </xdr:from>
    <xdr:to>
      <xdr:col>13</xdr:col>
      <xdr:colOff>9525</xdr:colOff>
      <xdr:row>73</xdr:row>
      <xdr:rowOff>247650</xdr:rowOff>
    </xdr:to>
    <xdr:sp>
      <xdr:nvSpPr>
        <xdr:cNvPr id="7" name="Rectangle 7"/>
        <xdr:cNvSpPr>
          <a:spLocks/>
        </xdr:cNvSpPr>
      </xdr:nvSpPr>
      <xdr:spPr>
        <a:xfrm>
          <a:off x="333375" y="10115550"/>
          <a:ext cx="567690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13</xdr:col>
      <xdr:colOff>0</xdr:colOff>
      <xdr:row>4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90550" y="647700"/>
          <a:ext cx="5048250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76200</xdr:rowOff>
    </xdr:from>
    <xdr:to>
      <xdr:col>13</xdr:col>
      <xdr:colOff>0</xdr:colOff>
      <xdr:row>9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590550" y="1295400"/>
          <a:ext cx="5048250" cy="3333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59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314325" y="8543925"/>
          <a:ext cx="53244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85725</xdr:rowOff>
    </xdr:from>
    <xdr:to>
      <xdr:col>12</xdr:col>
      <xdr:colOff>571500</xdr:colOff>
      <xdr:row>64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314325" y="9201150"/>
          <a:ext cx="5314950" cy="3429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13</xdr:col>
      <xdr:colOff>0</xdr:colOff>
      <xdr:row>114</xdr:row>
      <xdr:rowOff>247650</xdr:rowOff>
    </xdr:to>
    <xdr:sp>
      <xdr:nvSpPr>
        <xdr:cNvPr id="5" name="Rectangle 5"/>
        <xdr:cNvSpPr>
          <a:spLocks/>
        </xdr:cNvSpPr>
      </xdr:nvSpPr>
      <xdr:spPr>
        <a:xfrm>
          <a:off x="314325" y="16497300"/>
          <a:ext cx="53244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76200</xdr:rowOff>
    </xdr:from>
    <xdr:to>
      <xdr:col>12</xdr:col>
      <xdr:colOff>571500</xdr:colOff>
      <xdr:row>119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314325" y="17145000"/>
          <a:ext cx="5314950" cy="3524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</xdr:row>
      <xdr:rowOff>28575</xdr:rowOff>
    </xdr:from>
    <xdr:to>
      <xdr:col>13</xdr:col>
      <xdr:colOff>0</xdr:colOff>
      <xdr:row>4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685800" y="638175"/>
          <a:ext cx="5153025" cy="2190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85725</xdr:rowOff>
    </xdr:from>
    <xdr:to>
      <xdr:col>12</xdr:col>
      <xdr:colOff>571500</xdr:colOff>
      <xdr:row>9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714375" y="1295400"/>
          <a:ext cx="5114925" cy="3143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74</xdr:row>
      <xdr:rowOff>123825</xdr:rowOff>
    </xdr:from>
    <xdr:to>
      <xdr:col>13</xdr:col>
      <xdr:colOff>0</xdr:colOff>
      <xdr:row>75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04800" y="10334625"/>
          <a:ext cx="5534025" cy="266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13</xdr:col>
      <xdr:colOff>0</xdr:colOff>
      <xdr:row>80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304800" y="11001375"/>
          <a:ext cx="5534025" cy="3524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142</xdr:row>
      <xdr:rowOff>190500</xdr:rowOff>
    </xdr:from>
    <xdr:to>
      <xdr:col>13</xdr:col>
      <xdr:colOff>0</xdr:colOff>
      <xdr:row>143</xdr:row>
      <xdr:rowOff>295275</xdr:rowOff>
    </xdr:to>
    <xdr:sp>
      <xdr:nvSpPr>
        <xdr:cNvPr id="5" name="Rectangle 5"/>
        <xdr:cNvSpPr>
          <a:spLocks/>
        </xdr:cNvSpPr>
      </xdr:nvSpPr>
      <xdr:spPr>
        <a:xfrm>
          <a:off x="304800" y="19859625"/>
          <a:ext cx="553402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146</xdr:row>
      <xdr:rowOff>47625</xdr:rowOff>
    </xdr:from>
    <xdr:to>
      <xdr:col>13</xdr:col>
      <xdr:colOff>0</xdr:colOff>
      <xdr:row>148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323850" y="20545425"/>
          <a:ext cx="5514975" cy="3429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11</xdr:col>
      <xdr:colOff>561975</xdr:colOff>
      <xdr:row>4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457200" y="647700"/>
          <a:ext cx="471487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76200</xdr:rowOff>
    </xdr:from>
    <xdr:to>
      <xdr:col>12</xdr:col>
      <xdr:colOff>0</xdr:colOff>
      <xdr:row>9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47675" y="1295400"/>
          <a:ext cx="4743450" cy="266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62</xdr:row>
      <xdr:rowOff>0</xdr:rowOff>
    </xdr:from>
    <xdr:to>
      <xdr:col>13</xdr:col>
      <xdr:colOff>0</xdr:colOff>
      <xdr:row>62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457200" y="8867775"/>
          <a:ext cx="5314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76200</xdr:rowOff>
    </xdr:from>
    <xdr:to>
      <xdr:col>13</xdr:col>
      <xdr:colOff>0</xdr:colOff>
      <xdr:row>67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447675" y="9515475"/>
          <a:ext cx="532447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120</xdr:row>
      <xdr:rowOff>0</xdr:rowOff>
    </xdr:from>
    <xdr:to>
      <xdr:col>13</xdr:col>
      <xdr:colOff>0</xdr:colOff>
      <xdr:row>121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7200" y="17059275"/>
          <a:ext cx="53149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76200</xdr:rowOff>
    </xdr:from>
    <xdr:to>
      <xdr:col>13</xdr:col>
      <xdr:colOff>0</xdr:colOff>
      <xdr:row>125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447675" y="17706975"/>
          <a:ext cx="532447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59</xdr:row>
      <xdr:rowOff>0</xdr:rowOff>
    </xdr:from>
    <xdr:to>
      <xdr:col>13</xdr:col>
      <xdr:colOff>0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7200" y="9648825"/>
          <a:ext cx="527685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76200</xdr:rowOff>
    </xdr:from>
    <xdr:to>
      <xdr:col>13</xdr:col>
      <xdr:colOff>0</xdr:colOff>
      <xdr:row>64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447675" y="10306050"/>
          <a:ext cx="528637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13</xdr:col>
      <xdr:colOff>0</xdr:colOff>
      <xdr:row>114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457200" y="18649950"/>
          <a:ext cx="527685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76200</xdr:rowOff>
    </xdr:from>
    <xdr:to>
      <xdr:col>13</xdr:col>
      <xdr:colOff>0</xdr:colOff>
      <xdr:row>119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447675" y="19307175"/>
          <a:ext cx="528637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13</xdr:col>
      <xdr:colOff>0</xdr:colOff>
      <xdr:row>4</xdr:row>
      <xdr:rowOff>247650</xdr:rowOff>
    </xdr:to>
    <xdr:sp>
      <xdr:nvSpPr>
        <xdr:cNvPr id="5" name="Rectangle 5"/>
        <xdr:cNvSpPr>
          <a:spLocks/>
        </xdr:cNvSpPr>
      </xdr:nvSpPr>
      <xdr:spPr>
        <a:xfrm>
          <a:off x="457200" y="647700"/>
          <a:ext cx="527685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76200</xdr:rowOff>
    </xdr:from>
    <xdr:to>
      <xdr:col>13</xdr:col>
      <xdr:colOff>0</xdr:colOff>
      <xdr:row>9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447675" y="1304925"/>
          <a:ext cx="5286375" cy="266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59</xdr:row>
      <xdr:rowOff>0</xdr:rowOff>
    </xdr:from>
    <xdr:to>
      <xdr:col>13</xdr:col>
      <xdr:colOff>0</xdr:colOff>
      <xdr:row>60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57200" y="9648825"/>
          <a:ext cx="527685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13</xdr:col>
      <xdr:colOff>0</xdr:colOff>
      <xdr:row>114</xdr:row>
      <xdr:rowOff>257175</xdr:rowOff>
    </xdr:to>
    <xdr:sp>
      <xdr:nvSpPr>
        <xdr:cNvPr id="8" name="Rectangle 8"/>
        <xdr:cNvSpPr>
          <a:spLocks/>
        </xdr:cNvSpPr>
      </xdr:nvSpPr>
      <xdr:spPr>
        <a:xfrm>
          <a:off x="457200" y="18649950"/>
          <a:ext cx="527685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59</xdr:row>
      <xdr:rowOff>0</xdr:rowOff>
    </xdr:from>
    <xdr:to>
      <xdr:col>13</xdr:col>
      <xdr:colOff>0</xdr:colOff>
      <xdr:row>60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57200" y="9648825"/>
          <a:ext cx="527685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13</xdr:col>
      <xdr:colOff>0</xdr:colOff>
      <xdr:row>114</xdr:row>
      <xdr:rowOff>257175</xdr:rowOff>
    </xdr:to>
    <xdr:sp>
      <xdr:nvSpPr>
        <xdr:cNvPr id="10" name="Rectangle 10"/>
        <xdr:cNvSpPr>
          <a:spLocks/>
        </xdr:cNvSpPr>
      </xdr:nvSpPr>
      <xdr:spPr>
        <a:xfrm>
          <a:off x="457200" y="18649950"/>
          <a:ext cx="527685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66675</xdr:rowOff>
    </xdr:from>
    <xdr:to>
      <xdr:col>13</xdr:col>
      <xdr:colOff>542925</xdr:colOff>
      <xdr:row>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19100" y="1266825"/>
          <a:ext cx="5334000" cy="2762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63</xdr:row>
      <xdr:rowOff>19050</xdr:rowOff>
    </xdr:from>
    <xdr:to>
      <xdr:col>13</xdr:col>
      <xdr:colOff>542925</xdr:colOff>
      <xdr:row>64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71475" y="10287000"/>
          <a:ext cx="538162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66</xdr:row>
      <xdr:rowOff>85725</xdr:rowOff>
    </xdr:from>
    <xdr:to>
      <xdr:col>13</xdr:col>
      <xdr:colOff>514350</xdr:colOff>
      <xdr:row>68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81000" y="10934700"/>
          <a:ext cx="534352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123</xdr:row>
      <xdr:rowOff>85725</xdr:rowOff>
    </xdr:from>
    <xdr:to>
      <xdr:col>13</xdr:col>
      <xdr:colOff>447675</xdr:colOff>
      <xdr:row>125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323850" y="20231100"/>
          <a:ext cx="5334000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120</xdr:row>
      <xdr:rowOff>19050</xdr:rowOff>
    </xdr:from>
    <xdr:to>
      <xdr:col>13</xdr:col>
      <xdr:colOff>438150</xdr:colOff>
      <xdr:row>121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266700" y="19611975"/>
          <a:ext cx="5381625" cy="228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13</xdr:col>
      <xdr:colOff>552450</xdr:colOff>
      <xdr:row>5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419100" y="666750"/>
          <a:ext cx="5343525" cy="228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19050</xdr:rowOff>
    </xdr:from>
    <xdr:to>
      <xdr:col>13</xdr:col>
      <xdr:colOff>9525</xdr:colOff>
      <xdr:row>6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28625" y="828675"/>
          <a:ext cx="4848225" cy="228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13</xdr:col>
      <xdr:colOff>0</xdr:colOff>
      <xdr:row>10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457200" y="1428750"/>
          <a:ext cx="481012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59</xdr:row>
      <xdr:rowOff>85725</xdr:rowOff>
    </xdr:from>
    <xdr:to>
      <xdr:col>13</xdr:col>
      <xdr:colOff>9525</xdr:colOff>
      <xdr:row>61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95300" y="9801225"/>
          <a:ext cx="4781550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105</xdr:row>
      <xdr:rowOff>9525</xdr:rowOff>
    </xdr:from>
    <xdr:to>
      <xdr:col>13</xdr:col>
      <xdr:colOff>47625</xdr:colOff>
      <xdr:row>105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400050" y="17173575"/>
          <a:ext cx="4914900" cy="2190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108</xdr:row>
      <xdr:rowOff>85725</xdr:rowOff>
    </xdr:from>
    <xdr:to>
      <xdr:col>12</xdr:col>
      <xdr:colOff>561975</xdr:colOff>
      <xdr:row>110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400050" y="17802225"/>
          <a:ext cx="486727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56</xdr:row>
      <xdr:rowOff>19050</xdr:rowOff>
    </xdr:from>
    <xdr:to>
      <xdr:col>13</xdr:col>
      <xdr:colOff>9525</xdr:colOff>
      <xdr:row>57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428625" y="9153525"/>
          <a:ext cx="484822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9525</xdr:rowOff>
    </xdr:from>
    <xdr:to>
      <xdr:col>12</xdr:col>
      <xdr:colOff>9525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8125" y="800100"/>
          <a:ext cx="465772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76200</xdr:rowOff>
    </xdr:from>
    <xdr:to>
      <xdr:col>12</xdr:col>
      <xdr:colOff>9525</xdr:colOff>
      <xdr:row>10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238125" y="1438275"/>
          <a:ext cx="465772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72</xdr:row>
      <xdr:rowOff>9525</xdr:rowOff>
    </xdr:from>
    <xdr:to>
      <xdr:col>13</xdr:col>
      <xdr:colOff>19050</xdr:colOff>
      <xdr:row>73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238125" y="10106025"/>
          <a:ext cx="52482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75</xdr:row>
      <xdr:rowOff>85725</xdr:rowOff>
    </xdr:from>
    <xdr:to>
      <xdr:col>13</xdr:col>
      <xdr:colOff>0</xdr:colOff>
      <xdr:row>77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228600" y="10753725"/>
          <a:ext cx="5238750" cy="2762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9525</xdr:rowOff>
    </xdr:from>
    <xdr:to>
      <xdr:col>13</xdr:col>
      <xdr:colOff>19050</xdr:colOff>
      <xdr:row>140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238125" y="19421475"/>
          <a:ext cx="52482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76200</xdr:rowOff>
    </xdr:from>
    <xdr:to>
      <xdr:col>13</xdr:col>
      <xdr:colOff>0</xdr:colOff>
      <xdr:row>144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228600" y="20059650"/>
          <a:ext cx="523875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H1">
      <selection activeCell="L15" activeCellId="1" sqref="O25:O26 L15"/>
    </sheetView>
  </sheetViews>
  <sheetFormatPr defaultColWidth="11.421875" defaultRowHeight="12.75"/>
  <cols>
    <col min="6" max="6" width="11.57421875" style="0" customWidth="1"/>
  </cols>
  <sheetData>
    <row r="1" spans="1:8" ht="12.75">
      <c r="A1" s="1"/>
      <c r="B1" s="1"/>
      <c r="C1" s="1"/>
      <c r="D1" s="1"/>
      <c r="E1" t="s">
        <v>0</v>
      </c>
      <c r="H1" s="2">
        <v>54.8475</v>
      </c>
    </row>
    <row r="2" spans="1:4" ht="12.75">
      <c r="A2" s="1"/>
      <c r="B2" s="1"/>
      <c r="C2" s="1"/>
      <c r="D2" s="1"/>
    </row>
    <row r="3" spans="1:7" ht="12.75">
      <c r="A3" s="1"/>
      <c r="B3" s="1"/>
      <c r="C3" s="1"/>
      <c r="D3" s="1"/>
      <c r="E3" t="s">
        <v>1</v>
      </c>
      <c r="G3" s="3">
        <v>39722</v>
      </c>
    </row>
    <row r="4" spans="1:4" ht="12.75">
      <c r="A4" s="1"/>
      <c r="B4" s="1"/>
      <c r="C4" s="1"/>
      <c r="D4" s="1"/>
    </row>
    <row r="5" spans="1:12" ht="12.75">
      <c r="A5" s="1"/>
      <c r="B5" s="1"/>
      <c r="C5" s="1"/>
      <c r="D5" s="1"/>
      <c r="E5" s="4" t="s">
        <v>2</v>
      </c>
      <c r="L5" t="s">
        <v>3</v>
      </c>
    </row>
    <row r="6" spans="1:5" ht="12.75">
      <c r="A6" s="1"/>
      <c r="B6" s="1"/>
      <c r="C6" s="1"/>
      <c r="D6" s="1"/>
      <c r="E6" s="5"/>
    </row>
    <row r="7" spans="1:7" ht="12.75">
      <c r="A7" s="1"/>
      <c r="B7" s="1"/>
      <c r="C7" s="1"/>
      <c r="D7" s="1"/>
      <c r="E7" s="6" t="s">
        <v>4</v>
      </c>
      <c r="F7" s="6"/>
      <c r="G7" s="7">
        <v>0.0785</v>
      </c>
    </row>
    <row r="8" spans="1:7" ht="12.75">
      <c r="A8" s="1"/>
      <c r="B8" s="1"/>
      <c r="C8" s="1"/>
      <c r="D8" s="1"/>
      <c r="E8" s="6" t="s">
        <v>5</v>
      </c>
      <c r="F8" s="6"/>
      <c r="G8" s="7">
        <v>0.024</v>
      </c>
    </row>
    <row r="9" spans="1:7" ht="12.75">
      <c r="A9" s="1"/>
      <c r="B9" s="1"/>
      <c r="C9" s="1"/>
      <c r="D9" s="1"/>
      <c r="E9" s="6" t="s">
        <v>6</v>
      </c>
      <c r="F9" s="6"/>
      <c r="G9" s="7">
        <v>0.051</v>
      </c>
    </row>
    <row r="10" spans="1:7" ht="12.75">
      <c r="A10" s="1"/>
      <c r="B10" s="1"/>
      <c r="C10" s="1"/>
      <c r="D10" s="1"/>
      <c r="E10" s="6" t="s">
        <v>7</v>
      </c>
      <c r="F10" s="6"/>
      <c r="G10" s="7">
        <v>0.005</v>
      </c>
    </row>
    <row r="11" spans="1:7" ht="12.75">
      <c r="A11" s="1"/>
      <c r="B11" s="1"/>
      <c r="C11" s="1"/>
      <c r="D11" s="1"/>
      <c r="E11" s="6" t="s">
        <v>8</v>
      </c>
      <c r="F11" s="6"/>
      <c r="G11" s="8">
        <v>0.01</v>
      </c>
    </row>
    <row r="12" spans="1:7" ht="12.75">
      <c r="A12" s="1"/>
      <c r="B12" s="1"/>
      <c r="C12" s="1"/>
      <c r="D12" s="1"/>
      <c r="E12" s="6"/>
      <c r="F12" s="6"/>
      <c r="G12" s="9"/>
    </row>
    <row r="13" spans="1:7" ht="12.75">
      <c r="A13" s="1"/>
      <c r="B13" s="1"/>
      <c r="C13" s="1"/>
      <c r="D13" s="1"/>
      <c r="E13" s="6" t="s">
        <v>9</v>
      </c>
      <c r="F13" s="6"/>
      <c r="G13" s="9">
        <v>2773</v>
      </c>
    </row>
    <row r="14" spans="1:7" ht="12.75">
      <c r="A14" s="1"/>
      <c r="B14" s="1"/>
      <c r="C14" s="1"/>
      <c r="D14" s="1"/>
      <c r="E14" s="6" t="s">
        <v>10</v>
      </c>
      <c r="F14" s="6"/>
      <c r="G14" s="10">
        <v>0.0225</v>
      </c>
    </row>
    <row r="15" spans="1:7" ht="12.75">
      <c r="A15" s="1"/>
      <c r="B15" s="1"/>
      <c r="C15" s="1"/>
      <c r="D15" s="1"/>
      <c r="E15" s="6" t="s">
        <v>11</v>
      </c>
      <c r="F15" s="6"/>
      <c r="G15" s="7">
        <v>0.0595</v>
      </c>
    </row>
    <row r="16" spans="1:7" ht="12.75">
      <c r="A16" s="1"/>
      <c r="B16" s="1"/>
      <c r="C16" s="1"/>
      <c r="D16" s="1"/>
      <c r="E16" s="6" t="s">
        <v>12</v>
      </c>
      <c r="F16" s="6"/>
      <c r="G16" s="7">
        <v>0.0655</v>
      </c>
    </row>
    <row r="17" spans="1:7" ht="12.75">
      <c r="A17" s="1"/>
      <c r="B17" s="1"/>
      <c r="C17" s="1"/>
      <c r="D17" s="1"/>
      <c r="E17" s="6" t="s">
        <v>13</v>
      </c>
      <c r="F17" s="6"/>
      <c r="G17" s="7">
        <v>0.0085</v>
      </c>
    </row>
    <row r="18" spans="1:4" ht="12.75">
      <c r="A18" s="1"/>
      <c r="B18" s="1"/>
      <c r="C18" s="1"/>
      <c r="D18" s="1"/>
    </row>
    <row r="19" spans="1:5" ht="12.75">
      <c r="A19" s="1"/>
      <c r="B19" s="1"/>
      <c r="C19" s="1"/>
      <c r="D19" s="1"/>
      <c r="E19" t="s">
        <v>14</v>
      </c>
    </row>
    <row r="20" spans="1:4" ht="12.75">
      <c r="A20" s="1"/>
      <c r="B20" s="1"/>
      <c r="C20" s="1"/>
      <c r="D20" s="1"/>
    </row>
    <row r="21" spans="1:7" ht="12.75">
      <c r="A21" s="1"/>
      <c r="B21" s="1"/>
      <c r="C21" s="1"/>
      <c r="D21" s="1"/>
      <c r="E21" t="s">
        <v>15</v>
      </c>
      <c r="G21" s="11">
        <v>298</v>
      </c>
    </row>
    <row r="22" spans="1:4" ht="12.75">
      <c r="A22" s="1"/>
      <c r="B22" s="1"/>
      <c r="C22" s="1"/>
      <c r="D22" s="1"/>
    </row>
    <row r="23" spans="1:7" ht="12.75">
      <c r="A23" s="1"/>
      <c r="B23" s="1"/>
      <c r="C23" s="1"/>
      <c r="D23" s="1"/>
      <c r="E23" t="s">
        <v>16</v>
      </c>
      <c r="G23" s="9">
        <v>289</v>
      </c>
    </row>
    <row r="24" spans="1:4" ht="12.75">
      <c r="A24" s="1"/>
      <c r="B24" s="1"/>
      <c r="C24" s="1"/>
      <c r="D24" s="1"/>
    </row>
    <row r="26" spans="1:7" ht="12.75">
      <c r="A26" t="s">
        <v>17</v>
      </c>
      <c r="E26" t="s">
        <v>18</v>
      </c>
      <c r="G26" s="12">
        <f>H1/12</f>
        <v>4.570625</v>
      </c>
    </row>
    <row r="27" spans="1:4" ht="12.75">
      <c r="A27" s="13" t="s">
        <v>19</v>
      </c>
      <c r="B27" s="13" t="s">
        <v>20</v>
      </c>
      <c r="C27" s="13" t="s">
        <v>21</v>
      </c>
      <c r="D27" s="13" t="s">
        <v>22</v>
      </c>
    </row>
    <row r="28" spans="1:7" ht="12.75">
      <c r="A28" s="14">
        <v>11</v>
      </c>
      <c r="B28" s="15">
        <v>388</v>
      </c>
      <c r="C28" s="15">
        <v>355</v>
      </c>
      <c r="D28" s="15"/>
      <c r="E28" t="s">
        <v>23</v>
      </c>
      <c r="G28" s="12">
        <f>(G21*H1/12)*0.01</f>
        <v>13.620462499999999</v>
      </c>
    </row>
    <row r="29" spans="1:7" ht="12.75">
      <c r="A29" s="16">
        <v>10</v>
      </c>
      <c r="B29" s="17">
        <v>364</v>
      </c>
      <c r="C29" s="17">
        <v>338</v>
      </c>
      <c r="D29" s="17" t="s">
        <v>24</v>
      </c>
      <c r="E29" t="s">
        <v>25</v>
      </c>
      <c r="G29" s="12">
        <f>(G21*H1/12)*0.03</f>
        <v>40.86138749999999</v>
      </c>
    </row>
    <row r="30" spans="1:4" ht="12.75">
      <c r="A30" s="16">
        <v>9</v>
      </c>
      <c r="B30" s="17">
        <v>348</v>
      </c>
      <c r="C30" s="17">
        <v>326</v>
      </c>
      <c r="D30" s="17" t="s">
        <v>24</v>
      </c>
    </row>
    <row r="31" spans="1:4" ht="12.75">
      <c r="A31" s="16">
        <v>8</v>
      </c>
      <c r="B31" s="17">
        <v>337</v>
      </c>
      <c r="C31" s="17">
        <v>319</v>
      </c>
      <c r="D31" s="17" t="s">
        <v>24</v>
      </c>
    </row>
    <row r="32" spans="1:4" ht="12.75">
      <c r="A32" s="16">
        <v>7</v>
      </c>
      <c r="B32" s="17">
        <v>328</v>
      </c>
      <c r="C32" s="17">
        <v>312</v>
      </c>
      <c r="D32" s="17" t="s">
        <v>24</v>
      </c>
    </row>
    <row r="33" spans="1:4" ht="12.75">
      <c r="A33" s="16">
        <v>6</v>
      </c>
      <c r="B33" s="17">
        <v>318</v>
      </c>
      <c r="C33" s="17">
        <v>305</v>
      </c>
      <c r="D33" s="17" t="s">
        <v>26</v>
      </c>
    </row>
    <row r="34" spans="1:4" ht="12.75">
      <c r="A34" s="16">
        <v>5</v>
      </c>
      <c r="B34" s="17">
        <v>310</v>
      </c>
      <c r="C34" s="17">
        <v>300</v>
      </c>
      <c r="D34" s="17" t="s">
        <v>26</v>
      </c>
    </row>
    <row r="35" spans="1:4" ht="12.75">
      <c r="A35" s="16">
        <v>4</v>
      </c>
      <c r="B35" s="17">
        <v>303</v>
      </c>
      <c r="C35" s="17">
        <v>295</v>
      </c>
      <c r="D35" s="17" t="s">
        <v>26</v>
      </c>
    </row>
    <row r="36" spans="1:4" ht="12.75">
      <c r="A36" s="16">
        <v>3</v>
      </c>
      <c r="B36" s="17">
        <v>299</v>
      </c>
      <c r="C36" s="17">
        <v>292</v>
      </c>
      <c r="D36" s="17" t="s">
        <v>27</v>
      </c>
    </row>
    <row r="37" spans="1:4" ht="12.75">
      <c r="A37" s="16">
        <v>2</v>
      </c>
      <c r="B37" s="17">
        <v>298</v>
      </c>
      <c r="C37" s="17">
        <v>291</v>
      </c>
      <c r="D37" s="17" t="s">
        <v>27</v>
      </c>
    </row>
    <row r="38" spans="1:4" ht="12.75">
      <c r="A38" s="18">
        <v>1</v>
      </c>
      <c r="B38" s="19">
        <v>297</v>
      </c>
      <c r="C38" s="19">
        <v>290</v>
      </c>
      <c r="D38" s="19" t="s">
        <v>28</v>
      </c>
    </row>
    <row r="40" ht="12.75">
      <c r="A40" t="s">
        <v>29</v>
      </c>
    </row>
    <row r="41" spans="1:4" ht="12.75">
      <c r="A41" s="13" t="s">
        <v>19</v>
      </c>
      <c r="B41" s="13" t="s">
        <v>20</v>
      </c>
      <c r="C41" s="13" t="s">
        <v>21</v>
      </c>
      <c r="D41" s="13" t="s">
        <v>22</v>
      </c>
    </row>
    <row r="42" spans="1:4" ht="12.75">
      <c r="A42" s="14">
        <v>11</v>
      </c>
      <c r="B42" s="20">
        <v>413</v>
      </c>
      <c r="C42" s="20">
        <v>369</v>
      </c>
      <c r="D42" s="20"/>
    </row>
    <row r="43" spans="1:4" ht="12.75">
      <c r="A43" s="16">
        <v>10</v>
      </c>
      <c r="B43" s="21">
        <v>389</v>
      </c>
      <c r="C43" s="21">
        <v>356</v>
      </c>
      <c r="D43" s="21" t="s">
        <v>24</v>
      </c>
    </row>
    <row r="44" spans="1:4" ht="12.75">
      <c r="A44" s="16">
        <v>9</v>
      </c>
      <c r="B44" s="21">
        <v>374</v>
      </c>
      <c r="C44" s="21">
        <v>345</v>
      </c>
      <c r="D44" s="21" t="s">
        <v>24</v>
      </c>
    </row>
    <row r="45" spans="1:4" ht="12.75">
      <c r="A45" s="16">
        <v>8</v>
      </c>
      <c r="B45" s="21">
        <v>360</v>
      </c>
      <c r="C45" s="21">
        <v>335</v>
      </c>
      <c r="D45" s="21" t="s">
        <v>24</v>
      </c>
    </row>
    <row r="46" spans="1:4" ht="12.75">
      <c r="A46" s="16">
        <v>7</v>
      </c>
      <c r="B46" s="21">
        <v>347</v>
      </c>
      <c r="C46" s="21">
        <v>325</v>
      </c>
      <c r="D46" s="21" t="s">
        <v>24</v>
      </c>
    </row>
    <row r="47" spans="1:4" ht="12.75">
      <c r="A47" s="16">
        <v>6</v>
      </c>
      <c r="B47" s="21">
        <v>333</v>
      </c>
      <c r="C47" s="21">
        <v>316</v>
      </c>
      <c r="D47" s="21" t="s">
        <v>26</v>
      </c>
    </row>
    <row r="48" spans="1:4" ht="12.75">
      <c r="A48" s="16">
        <v>5</v>
      </c>
      <c r="B48" s="21">
        <v>323</v>
      </c>
      <c r="C48" s="21">
        <v>308</v>
      </c>
      <c r="D48" s="21" t="s">
        <v>26</v>
      </c>
    </row>
    <row r="49" spans="1:4" ht="12.75">
      <c r="A49" s="16">
        <v>4</v>
      </c>
      <c r="B49" s="21">
        <v>310</v>
      </c>
      <c r="C49" s="21">
        <v>300</v>
      </c>
      <c r="D49" s="21" t="s">
        <v>26</v>
      </c>
    </row>
    <row r="50" spans="1:4" ht="12.75">
      <c r="A50" s="16">
        <v>3</v>
      </c>
      <c r="B50" s="21">
        <v>303</v>
      </c>
      <c r="C50" s="21">
        <v>295</v>
      </c>
      <c r="D50" s="21" t="s">
        <v>27</v>
      </c>
    </row>
    <row r="51" spans="1:4" ht="12.75">
      <c r="A51" s="16">
        <v>2</v>
      </c>
      <c r="B51" s="21">
        <v>299</v>
      </c>
      <c r="C51" s="21">
        <v>292</v>
      </c>
      <c r="D51" s="21" t="s">
        <v>27</v>
      </c>
    </row>
    <row r="52" spans="1:4" ht="12.75">
      <c r="A52" s="18">
        <v>1</v>
      </c>
      <c r="B52" s="22">
        <v>298</v>
      </c>
      <c r="C52" s="22">
        <v>291</v>
      </c>
      <c r="D52" s="22" t="s">
        <v>28</v>
      </c>
    </row>
    <row r="54" spans="1:4" ht="12.75">
      <c r="A54" t="s">
        <v>30</v>
      </c>
      <c r="C54" s="23"/>
      <c r="D54" s="23"/>
    </row>
    <row r="55" spans="1:4" ht="12.75">
      <c r="A55" s="13" t="s">
        <v>19</v>
      </c>
      <c r="B55" s="13" t="s">
        <v>20</v>
      </c>
      <c r="C55" s="13" t="s">
        <v>21</v>
      </c>
      <c r="D55" s="13" t="s">
        <v>22</v>
      </c>
    </row>
    <row r="56" spans="1:4" ht="12.75">
      <c r="A56" s="14">
        <v>11</v>
      </c>
      <c r="B56" s="20">
        <v>446</v>
      </c>
      <c r="C56" s="20">
        <v>392</v>
      </c>
      <c r="D56" s="20"/>
    </row>
    <row r="57" spans="1:4" ht="12.75">
      <c r="A57" s="16">
        <v>10</v>
      </c>
      <c r="B57" s="21">
        <v>427</v>
      </c>
      <c r="C57" s="21">
        <v>379</v>
      </c>
      <c r="D57" s="21" t="s">
        <v>24</v>
      </c>
    </row>
    <row r="58" spans="1:4" ht="12.75">
      <c r="A58" s="16">
        <v>9</v>
      </c>
      <c r="B58" s="21">
        <v>398</v>
      </c>
      <c r="C58" s="21">
        <v>362</v>
      </c>
      <c r="D58" s="21" t="s">
        <v>24</v>
      </c>
    </row>
    <row r="59" spans="1:4" ht="12.75">
      <c r="A59" s="16">
        <v>8</v>
      </c>
      <c r="B59" s="21">
        <v>380</v>
      </c>
      <c r="C59" s="21">
        <v>350</v>
      </c>
      <c r="D59" s="21" t="s">
        <v>24</v>
      </c>
    </row>
    <row r="60" spans="1:4" ht="12.75">
      <c r="A60" s="16">
        <v>7</v>
      </c>
      <c r="B60" s="21">
        <v>364</v>
      </c>
      <c r="C60" s="21">
        <v>338</v>
      </c>
      <c r="D60" s="21" t="s">
        <v>24</v>
      </c>
    </row>
    <row r="61" spans="1:4" ht="12.75">
      <c r="A61" s="16">
        <v>6</v>
      </c>
      <c r="B61" s="21">
        <v>351</v>
      </c>
      <c r="C61" s="21">
        <v>328</v>
      </c>
      <c r="D61" s="21" t="s">
        <v>26</v>
      </c>
    </row>
    <row r="62" spans="1:4" ht="12.75">
      <c r="A62" s="16">
        <v>5</v>
      </c>
      <c r="B62" s="21">
        <v>336</v>
      </c>
      <c r="C62" s="21">
        <v>318</v>
      </c>
      <c r="D62" s="21" t="s">
        <v>26</v>
      </c>
    </row>
    <row r="63" spans="1:4" ht="12.75">
      <c r="A63" s="16">
        <v>4</v>
      </c>
      <c r="B63" s="21">
        <v>322</v>
      </c>
      <c r="C63" s="21">
        <v>308</v>
      </c>
      <c r="D63" s="21" t="s">
        <v>26</v>
      </c>
    </row>
    <row r="64" spans="1:4" ht="12.75">
      <c r="A64" s="16">
        <v>3</v>
      </c>
      <c r="B64" s="21">
        <v>307</v>
      </c>
      <c r="C64" s="21">
        <v>298</v>
      </c>
      <c r="D64" s="21" t="s">
        <v>27</v>
      </c>
    </row>
    <row r="65" spans="1:4" ht="12.75">
      <c r="A65" s="16">
        <v>2</v>
      </c>
      <c r="B65" s="21">
        <v>302</v>
      </c>
      <c r="C65" s="21">
        <v>294</v>
      </c>
      <c r="D65" s="21" t="s">
        <v>27</v>
      </c>
    </row>
    <row r="66" spans="1:4" ht="12.75">
      <c r="A66" s="24">
        <v>1</v>
      </c>
      <c r="B66" s="22">
        <v>299</v>
      </c>
      <c r="C66" s="22">
        <v>292</v>
      </c>
      <c r="D66" s="22" t="s">
        <v>28</v>
      </c>
    </row>
    <row r="68" ht="12.75">
      <c r="A68" t="s">
        <v>31</v>
      </c>
    </row>
    <row r="69" spans="1:4" ht="12.75">
      <c r="A69" s="25" t="s">
        <v>19</v>
      </c>
      <c r="B69" s="26" t="s">
        <v>20</v>
      </c>
      <c r="C69" s="27" t="s">
        <v>21</v>
      </c>
      <c r="D69" s="28" t="s">
        <v>22</v>
      </c>
    </row>
    <row r="70" spans="1:4" ht="12.75">
      <c r="A70" s="29" t="s">
        <v>32</v>
      </c>
      <c r="B70" s="30">
        <v>499</v>
      </c>
      <c r="C70" s="30">
        <v>430</v>
      </c>
      <c r="D70" s="31"/>
    </row>
    <row r="71" spans="1:5" ht="12.75">
      <c r="A71" s="32">
        <v>7</v>
      </c>
      <c r="B71" s="30">
        <v>479</v>
      </c>
      <c r="C71" s="30">
        <v>416</v>
      </c>
      <c r="D71" s="31"/>
      <c r="E71" s="33" t="s">
        <v>33</v>
      </c>
    </row>
    <row r="72" spans="1:4" ht="12.75">
      <c r="A72" s="32">
        <v>6</v>
      </c>
      <c r="B72" s="30">
        <v>449</v>
      </c>
      <c r="C72" s="30">
        <v>394</v>
      </c>
      <c r="D72" s="31" t="s">
        <v>24</v>
      </c>
    </row>
    <row r="73" spans="1:4" ht="12.75">
      <c r="A73" s="32">
        <v>5</v>
      </c>
      <c r="B73" s="30">
        <v>424</v>
      </c>
      <c r="C73" s="30">
        <v>377</v>
      </c>
      <c r="D73" s="31" t="s">
        <v>26</v>
      </c>
    </row>
    <row r="74" spans="1:4" ht="12.75">
      <c r="A74" s="32">
        <v>4</v>
      </c>
      <c r="B74" s="30">
        <v>396</v>
      </c>
      <c r="C74" s="30">
        <v>360</v>
      </c>
      <c r="D74" s="31" t="s">
        <v>26</v>
      </c>
    </row>
    <row r="75" spans="1:4" ht="12.75">
      <c r="A75" s="32">
        <v>3</v>
      </c>
      <c r="B75" s="30">
        <v>377</v>
      </c>
      <c r="C75" s="30">
        <v>347</v>
      </c>
      <c r="D75" s="31" t="s">
        <v>26</v>
      </c>
    </row>
    <row r="76" spans="1:4" ht="12.75">
      <c r="A76" s="32">
        <v>2</v>
      </c>
      <c r="B76" s="30">
        <v>362</v>
      </c>
      <c r="C76" s="30">
        <v>336</v>
      </c>
      <c r="D76" s="31" t="s">
        <v>27</v>
      </c>
    </row>
    <row r="77" spans="1:4" ht="12.75">
      <c r="A77" s="34">
        <v>1</v>
      </c>
      <c r="B77" s="35">
        <v>347</v>
      </c>
      <c r="C77" s="35">
        <v>325</v>
      </c>
      <c r="D77" s="36" t="s">
        <v>27</v>
      </c>
    </row>
    <row r="81" spans="1:4" ht="12.75">
      <c r="A81" s="37"/>
      <c r="B81" s="37"/>
      <c r="C81" s="37"/>
      <c r="D81" s="37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</sheetData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4:N201"/>
  <sheetViews>
    <sheetView workbookViewId="0" topLeftCell="A1">
      <selection activeCell="F193" sqref="F193"/>
    </sheetView>
  </sheetViews>
  <sheetFormatPr defaultColWidth="11.421875" defaultRowHeight="12.75"/>
  <cols>
    <col min="1" max="1" width="3.28125" style="0" customWidth="1"/>
    <col min="2" max="2" width="4.140625" style="5" customWidth="1"/>
    <col min="3" max="3" width="6.7109375" style="5" customWidth="1"/>
    <col min="4" max="4" width="5.8515625" style="5" customWidth="1"/>
    <col min="5" max="5" width="5.140625" style="5" customWidth="1"/>
    <col min="6" max="6" width="7.8515625" style="5" customWidth="1"/>
    <col min="7" max="7" width="6.7109375" style="5" customWidth="1"/>
    <col min="8" max="8" width="7.140625" style="5" customWidth="1"/>
    <col min="9" max="10" width="5.7109375" style="5" customWidth="1"/>
    <col min="11" max="11" width="6.28125" style="5" customWidth="1"/>
    <col min="12" max="12" width="8.7109375" style="5" customWidth="1"/>
    <col min="13" max="13" width="8.7109375" style="38" customWidth="1"/>
    <col min="14" max="14" width="7.8515625" style="0" customWidth="1"/>
  </cols>
  <sheetData>
    <row r="4" s="5" customFormat="1" ht="11.25">
      <c r="M4" s="38"/>
    </row>
    <row r="5" s="5" customFormat="1" ht="12.75">
      <c r="M5" s="146"/>
    </row>
    <row r="6" spans="2:13" ht="19.5" customHeight="1">
      <c r="B6" s="290" t="s">
        <v>136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07"/>
    </row>
    <row r="8" spans="2:13" ht="12.75"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175"/>
    </row>
    <row r="9" spans="2:13" ht="12.75">
      <c r="B9"/>
      <c r="C9"/>
      <c r="D9"/>
      <c r="E9"/>
      <c r="F9"/>
      <c r="G9"/>
      <c r="H9" s="41"/>
      <c r="I9" s="41"/>
      <c r="J9" s="41"/>
      <c r="K9" s="41"/>
      <c r="L9" s="41"/>
      <c r="M9" s="41"/>
    </row>
    <row r="10" spans="2:13" ht="12.75" customHeight="1">
      <c r="B10" s="291" t="s">
        <v>35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/>
    </row>
    <row r="11" spans="2:13" ht="12.75">
      <c r="B11"/>
      <c r="C11"/>
      <c r="D11"/>
      <c r="E11"/>
      <c r="F11"/>
      <c r="G11"/>
      <c r="H11" s="41"/>
      <c r="I11" s="41"/>
      <c r="J11" s="41"/>
      <c r="K11" s="41"/>
      <c r="L11" s="41"/>
      <c r="M11" s="41"/>
    </row>
    <row r="12" spans="2:13" ht="5.25" customHeight="1">
      <c r="B12"/>
      <c r="C12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7:13" ht="12.75">
      <c r="G13" s="292" t="s">
        <v>36</v>
      </c>
      <c r="H13" s="292"/>
      <c r="I13" s="292"/>
      <c r="J13" s="292"/>
      <c r="K13" s="292"/>
      <c r="L13" s="44">
        <f>DATE</f>
        <v>39722</v>
      </c>
      <c r="M13"/>
    </row>
    <row r="14" spans="2:13" ht="10.5" customHeight="1">
      <c r="B14" s="297" t="s">
        <v>137</v>
      </c>
      <c r="C14" s="297"/>
      <c r="D14" s="297"/>
      <c r="E14" s="176"/>
      <c r="F14" s="176"/>
      <c r="G14" s="176"/>
      <c r="H14" s="176"/>
      <c r="I14" s="176"/>
      <c r="J14" s="176"/>
      <c r="K14" s="176"/>
      <c r="L14" s="48"/>
      <c r="M14"/>
    </row>
    <row r="15" spans="2:13" ht="10.5" customHeight="1">
      <c r="B15" s="177"/>
      <c r="C15" s="110"/>
      <c r="E15" s="110"/>
      <c r="F15" s="110"/>
      <c r="G15" s="110"/>
      <c r="H15" s="110"/>
      <c r="I15" s="110"/>
      <c r="J15" s="110"/>
      <c r="K15" s="110"/>
      <c r="L15" s="74"/>
      <c r="M15"/>
    </row>
    <row r="16" spans="2:13" ht="10.5" customHeight="1">
      <c r="B16" s="177"/>
      <c r="C16" s="110"/>
      <c r="L16" s="74"/>
      <c r="M16"/>
    </row>
    <row r="17" spans="2:13" ht="10.5" customHeight="1">
      <c r="B17" s="177"/>
      <c r="C17" s="110"/>
      <c r="F17" s="52" t="s">
        <v>37</v>
      </c>
      <c r="G17" s="53"/>
      <c r="H17" s="53"/>
      <c r="I17" s="53"/>
      <c r="J17" s="53"/>
      <c r="K17" s="54"/>
      <c r="L17" s="55" t="s">
        <v>37</v>
      </c>
      <c r="M17" s="56" t="s">
        <v>38</v>
      </c>
    </row>
    <row r="18" spans="2:13" ht="10.5" customHeight="1">
      <c r="B18" s="57" t="s">
        <v>39</v>
      </c>
      <c r="C18" s="57" t="s">
        <v>87</v>
      </c>
      <c r="D18" s="57" t="s">
        <v>20</v>
      </c>
      <c r="E18" s="58" t="s">
        <v>21</v>
      </c>
      <c r="F18" s="59" t="s">
        <v>41</v>
      </c>
      <c r="G18" s="130" t="s">
        <v>4</v>
      </c>
      <c r="H18" s="57" t="s">
        <v>42</v>
      </c>
      <c r="I18" s="57" t="s">
        <v>42</v>
      </c>
      <c r="J18" s="57" t="s">
        <v>43</v>
      </c>
      <c r="K18" s="57" t="s">
        <v>44</v>
      </c>
      <c r="L18" s="61" t="s">
        <v>45</v>
      </c>
      <c r="M18" s="62" t="s">
        <v>46</v>
      </c>
    </row>
    <row r="19" spans="2:13" ht="10.5" customHeight="1">
      <c r="B19" s="63"/>
      <c r="C19" s="63" t="s">
        <v>47</v>
      </c>
      <c r="D19" s="63"/>
      <c r="E19" s="64"/>
      <c r="F19" s="65" t="s">
        <v>48</v>
      </c>
      <c r="G19" s="66">
        <v>0.0785</v>
      </c>
      <c r="H19" s="67">
        <v>0.024</v>
      </c>
      <c r="I19" s="67">
        <v>0.051</v>
      </c>
      <c r="J19" s="67">
        <v>0.005</v>
      </c>
      <c r="K19" s="67">
        <v>0.01</v>
      </c>
      <c r="L19" s="68" t="s">
        <v>48</v>
      </c>
      <c r="M19" s="69"/>
    </row>
    <row r="20" spans="2:13" ht="12.75">
      <c r="B20" s="91"/>
      <c r="C20" s="60"/>
      <c r="D20" s="98"/>
      <c r="E20" s="98"/>
      <c r="F20" s="178"/>
      <c r="G20" s="179"/>
      <c r="H20" s="179"/>
      <c r="I20" s="179"/>
      <c r="J20" s="179"/>
      <c r="K20" s="179"/>
      <c r="L20" s="180"/>
      <c r="M20" s="75"/>
    </row>
    <row r="21" spans="2:13" ht="10.5" customHeight="1">
      <c r="B21" s="76"/>
      <c r="C21" s="77"/>
      <c r="D21" s="293" t="s">
        <v>138</v>
      </c>
      <c r="E21" s="293"/>
      <c r="F21" s="293"/>
      <c r="G21" s="293"/>
      <c r="H21" s="293"/>
      <c r="I21" s="77"/>
      <c r="J21" s="79"/>
      <c r="K21" s="79"/>
      <c r="L21" s="181"/>
      <c r="M21" s="88"/>
    </row>
    <row r="22" spans="2:13" ht="10.5" customHeight="1">
      <c r="B22" s="177"/>
      <c r="C22" s="110"/>
      <c r="D22" s="208"/>
      <c r="E22" s="60"/>
      <c r="F22" s="60"/>
      <c r="G22" s="60"/>
      <c r="H22" s="60"/>
      <c r="I22" s="60"/>
      <c r="J22" s="60"/>
      <c r="K22" s="60"/>
      <c r="L22" s="74"/>
      <c r="M22" s="88"/>
    </row>
    <row r="23" spans="2:13" ht="10.5" customHeight="1">
      <c r="B23" s="90">
        <v>5</v>
      </c>
      <c r="C23" s="90"/>
      <c r="D23" s="90">
        <v>638</v>
      </c>
      <c r="E23" s="91">
        <v>554</v>
      </c>
      <c r="F23" s="86">
        <f>E23*PA/12</f>
        <v>2532.12625</v>
      </c>
      <c r="G23" s="87">
        <f>F23*pension</f>
        <v>198.77191062499998</v>
      </c>
      <c r="H23" s="88">
        <f>(F23*97/100)*C.S.G.N.D</f>
        <v>58.94789909999999</v>
      </c>
      <c r="I23" s="88">
        <f>F23*97/100*C.S.G.D</f>
        <v>125.26428558749997</v>
      </c>
      <c r="J23" s="88">
        <f>F23*97/100*R.D.S</f>
        <v>12.280812312499998</v>
      </c>
      <c r="K23" s="88">
        <f>IF(F23-G23&gt;Seuil*BRUT,(F23-G23)*1/100,0)</f>
        <v>23.333543393749995</v>
      </c>
      <c r="L23" s="89">
        <f>F23-(G23+H23+I23+J23+K23)</f>
        <v>2113.52779898125</v>
      </c>
      <c r="M23" s="88">
        <f>L23*6.55957</f>
        <v>13863.833544363437</v>
      </c>
    </row>
    <row r="24" spans="2:13" ht="10.5" customHeight="1">
      <c r="B24" s="90">
        <v>4</v>
      </c>
      <c r="C24" s="90" t="s">
        <v>26</v>
      </c>
      <c r="D24" s="90">
        <v>605</v>
      </c>
      <c r="E24" s="91">
        <v>529</v>
      </c>
      <c r="F24" s="86">
        <f>E24*PA/12</f>
        <v>2417.860625</v>
      </c>
      <c r="G24" s="87">
        <f>F24*pension</f>
        <v>189.80205906249998</v>
      </c>
      <c r="H24" s="88">
        <f>(F24*97/100)*C.S.G.N.D</f>
        <v>56.287795349999996</v>
      </c>
      <c r="I24" s="88">
        <f>F24*97/100*C.S.G.D</f>
        <v>119.61156511874998</v>
      </c>
      <c r="J24" s="88">
        <f>F24*97/100*R.D.S</f>
        <v>11.72662403125</v>
      </c>
      <c r="K24" s="88">
        <f>IF(F24-G24&gt;Seuil*BRUT,(F24-G24)*1/100,0)</f>
        <v>22.280585659374996</v>
      </c>
      <c r="L24" s="89">
        <f>F24-(G24+H24+I24+J24+K24)</f>
        <v>2018.1519957781247</v>
      </c>
      <c r="M24" s="88">
        <f>L24*6.55957</f>
        <v>13238.209286946314</v>
      </c>
    </row>
    <row r="25" spans="2:13" ht="10.5" customHeight="1">
      <c r="B25" s="90">
        <v>3</v>
      </c>
      <c r="C25" s="90" t="s">
        <v>97</v>
      </c>
      <c r="D25" s="90">
        <v>582</v>
      </c>
      <c r="E25" s="91">
        <v>512</v>
      </c>
      <c r="F25" s="86">
        <f>E25*PA/12</f>
        <v>2340.16</v>
      </c>
      <c r="G25" s="87">
        <f>F25*pension</f>
        <v>183.70255999999998</v>
      </c>
      <c r="H25" s="88">
        <f>(F25*97/100)*C.S.G.N.D</f>
        <v>54.4789248</v>
      </c>
      <c r="I25" s="88">
        <f>F25*97/100*C.S.G.D</f>
        <v>115.76771519999998</v>
      </c>
      <c r="J25" s="88">
        <f>F25*97/100*R.D.S</f>
        <v>11.349776</v>
      </c>
      <c r="K25" s="88">
        <f>IF(F25-G25&gt;Seuil*BRUT,(F25-G25)*1/100,0)</f>
        <v>21.564574399999998</v>
      </c>
      <c r="L25" s="89">
        <f>F25-(G25+H25+I25+J25+K25)</f>
        <v>1953.2964496</v>
      </c>
      <c r="M25" s="88">
        <f>L25*6.55957</f>
        <v>12812.784791902672</v>
      </c>
    </row>
    <row r="26" spans="2:13" ht="10.5" customHeight="1">
      <c r="B26" s="90">
        <v>2</v>
      </c>
      <c r="C26" s="90" t="s">
        <v>27</v>
      </c>
      <c r="D26" s="90">
        <v>570</v>
      </c>
      <c r="E26" s="91">
        <v>502</v>
      </c>
      <c r="F26" s="86">
        <f>E26*PA/12</f>
        <v>2294.45375</v>
      </c>
      <c r="G26" s="87">
        <f>F26*pension</f>
        <v>180.11461937500002</v>
      </c>
      <c r="H26" s="88">
        <f>(F26*97/100)*C.S.G.N.D</f>
        <v>53.4148833</v>
      </c>
      <c r="I26" s="88">
        <f>F26*97/100*C.S.G.D</f>
        <v>113.50662701249999</v>
      </c>
      <c r="J26" s="88">
        <f>F26*97/100*R.D.S</f>
        <v>11.1281006875</v>
      </c>
      <c r="K26" s="88">
        <f>IF(F26-G26&gt;Seuil*BRUT,(F26-G26)*1/100,0)</f>
        <v>21.14339130625</v>
      </c>
      <c r="L26" s="89">
        <f>F26-(G26+H26+I26+J26+K26)</f>
        <v>1915.14612831875</v>
      </c>
      <c r="M26" s="88">
        <f>L26*6.55957</f>
        <v>12562.535088935823</v>
      </c>
    </row>
    <row r="27" spans="2:13" ht="10.5" customHeight="1">
      <c r="B27" s="90">
        <v>1</v>
      </c>
      <c r="C27" s="90" t="s">
        <v>99</v>
      </c>
      <c r="D27" s="90">
        <v>550</v>
      </c>
      <c r="E27" s="91">
        <v>487</v>
      </c>
      <c r="F27" s="86">
        <f>E27*PA/12</f>
        <v>2225.894375</v>
      </c>
      <c r="G27" s="87">
        <f>F27*pension</f>
        <v>174.73270843749998</v>
      </c>
      <c r="H27" s="88">
        <f>(F27*97/100)*C.S.G.N.D</f>
        <v>51.818821050000004</v>
      </c>
      <c r="I27" s="88">
        <f>F27*97/100*C.S.G.D</f>
        <v>110.11499473125</v>
      </c>
      <c r="J27" s="88">
        <f>F27*97/100*R.D.S</f>
        <v>10.795587718750001</v>
      </c>
      <c r="K27" s="88">
        <f>IF(F27-G27&gt;Seuil*BRUT,(F27-G27)*1/100,0)</f>
        <v>20.511616665625</v>
      </c>
      <c r="L27" s="89">
        <f>F27-(G27+H27+I27+J27+K27)</f>
        <v>1857.9206463968749</v>
      </c>
      <c r="M27" s="88">
        <f>L27*6.55957</f>
        <v>12187.160534485549</v>
      </c>
    </row>
    <row r="28" spans="2:13" ht="10.5" customHeight="1">
      <c r="B28" s="177"/>
      <c r="C28" s="110"/>
      <c r="D28" s="208"/>
      <c r="E28" s="60"/>
      <c r="F28" s="60"/>
      <c r="G28" s="60"/>
      <c r="H28" s="60"/>
      <c r="I28" s="60"/>
      <c r="J28" s="60"/>
      <c r="K28" s="60"/>
      <c r="L28" s="74"/>
      <c r="M28" s="88"/>
    </row>
    <row r="29" spans="2:13" ht="10.5" customHeight="1">
      <c r="B29" s="76"/>
      <c r="C29" s="77"/>
      <c r="D29" s="293" t="s">
        <v>139</v>
      </c>
      <c r="E29" s="293"/>
      <c r="F29" s="293"/>
      <c r="G29" s="293"/>
      <c r="H29" s="293"/>
      <c r="I29" s="79"/>
      <c r="J29" s="77"/>
      <c r="K29" s="79"/>
      <c r="L29" s="181"/>
      <c r="M29" s="88"/>
    </row>
    <row r="30" spans="2:13" ht="10.5" customHeight="1">
      <c r="B30" s="91"/>
      <c r="C30" s="60"/>
      <c r="D30" s="182"/>
      <c r="E30" s="98"/>
      <c r="F30" s="60"/>
      <c r="G30" s="98"/>
      <c r="H30" s="98"/>
      <c r="I30" s="98"/>
      <c r="J30" s="98"/>
      <c r="K30" s="98"/>
      <c r="L30" s="74"/>
      <c r="M30" s="88"/>
    </row>
    <row r="31" spans="2:13" ht="10.5" customHeight="1">
      <c r="B31" s="90">
        <v>8</v>
      </c>
      <c r="C31" s="90"/>
      <c r="D31" s="90">
        <v>638</v>
      </c>
      <c r="E31" s="91">
        <v>534</v>
      </c>
      <c r="F31" s="86">
        <f aca="true" t="shared" si="0" ref="F31:F38">E31*PA/12</f>
        <v>2440.71375</v>
      </c>
      <c r="G31" s="87">
        <f aca="true" t="shared" si="1" ref="G31:G38">F31*pension</f>
        <v>191.596029375</v>
      </c>
      <c r="H31" s="88">
        <f aca="true" t="shared" si="2" ref="H31:H38">(F31*97/100)*C.S.G.N.D</f>
        <v>56.8198161</v>
      </c>
      <c r="I31" s="88">
        <f aca="true" t="shared" si="3" ref="I31:I38">F31*97/100*C.S.G.D</f>
        <v>120.74210921249998</v>
      </c>
      <c r="J31" s="88">
        <f aca="true" t="shared" si="4" ref="J31:J38">F31*97/100*R.D.S</f>
        <v>11.8374616875</v>
      </c>
      <c r="K31" s="88">
        <f aca="true" t="shared" si="5" ref="K31:K38">IF(F31-G31&gt;Seuil*BRUT,(F31-G31)*1/100,0)</f>
        <v>22.49117720625</v>
      </c>
      <c r="L31" s="89">
        <f aca="true" t="shared" si="6" ref="L31:L38">F31-(G31+H31+I31+J31+K31)</f>
        <v>2037.22715641875</v>
      </c>
      <c r="M31" s="88">
        <f aca="true" t="shared" si="7" ref="M31:M38">L31*6.55957</f>
        <v>13363.33413842974</v>
      </c>
    </row>
    <row r="32" spans="2:13" ht="10.5" customHeight="1">
      <c r="B32" s="90">
        <v>7</v>
      </c>
      <c r="C32" s="90" t="s">
        <v>140</v>
      </c>
      <c r="D32" s="90">
        <v>597</v>
      </c>
      <c r="E32" s="91">
        <v>503</v>
      </c>
      <c r="F32" s="86">
        <f t="shared" si="0"/>
        <v>2299.024375</v>
      </c>
      <c r="G32" s="87">
        <f t="shared" si="1"/>
        <v>180.4734134375</v>
      </c>
      <c r="H32" s="88">
        <f t="shared" si="2"/>
        <v>53.52128745</v>
      </c>
      <c r="I32" s="88">
        <f t="shared" si="3"/>
        <v>113.73273583125</v>
      </c>
      <c r="J32" s="88">
        <f t="shared" si="4"/>
        <v>11.15026821875</v>
      </c>
      <c r="K32" s="88">
        <f t="shared" si="5"/>
        <v>21.185509615625</v>
      </c>
      <c r="L32" s="89">
        <f t="shared" si="6"/>
        <v>1918.961160446875</v>
      </c>
      <c r="M32" s="88">
        <f t="shared" si="7"/>
        <v>12587.560059232508</v>
      </c>
    </row>
    <row r="33" spans="2:13" ht="10.5" customHeight="1">
      <c r="B33" s="90">
        <v>6</v>
      </c>
      <c r="C33" s="90" t="s">
        <v>141</v>
      </c>
      <c r="D33" s="90">
        <v>566</v>
      </c>
      <c r="E33" s="91">
        <v>479</v>
      </c>
      <c r="F33" s="86">
        <f t="shared" si="0"/>
        <v>2189.329375</v>
      </c>
      <c r="G33" s="87">
        <f t="shared" si="1"/>
        <v>171.86235593749998</v>
      </c>
      <c r="H33" s="88">
        <f t="shared" si="2"/>
        <v>50.967587849999994</v>
      </c>
      <c r="I33" s="88">
        <f t="shared" si="3"/>
        <v>108.30612418124998</v>
      </c>
      <c r="J33" s="88">
        <f t="shared" si="4"/>
        <v>10.618247468749999</v>
      </c>
      <c r="K33" s="88">
        <f t="shared" si="5"/>
        <v>20.174670190624997</v>
      </c>
      <c r="L33" s="89">
        <f t="shared" si="6"/>
        <v>1827.4003893718748</v>
      </c>
      <c r="M33" s="88">
        <f t="shared" si="7"/>
        <v>11986.960772112068</v>
      </c>
    </row>
    <row r="34" spans="2:13" ht="10.5" customHeight="1">
      <c r="B34" s="90">
        <v>5</v>
      </c>
      <c r="C34" s="90" t="s">
        <v>141</v>
      </c>
      <c r="D34" s="90">
        <v>535</v>
      </c>
      <c r="E34" s="91">
        <v>456</v>
      </c>
      <c r="F34" s="86">
        <f t="shared" si="0"/>
        <v>2084.205</v>
      </c>
      <c r="G34" s="87">
        <f t="shared" si="1"/>
        <v>163.6100925</v>
      </c>
      <c r="H34" s="88">
        <f t="shared" si="2"/>
        <v>48.520292399999995</v>
      </c>
      <c r="I34" s="88">
        <f t="shared" si="3"/>
        <v>103.10562134999998</v>
      </c>
      <c r="J34" s="88">
        <f t="shared" si="4"/>
        <v>10.10839425</v>
      </c>
      <c r="K34" s="88">
        <f t="shared" si="5"/>
        <v>19.205949075</v>
      </c>
      <c r="L34" s="89">
        <f t="shared" si="6"/>
        <v>1739.654650425</v>
      </c>
      <c r="M34" s="88">
        <f t="shared" si="7"/>
        <v>11411.386455288317</v>
      </c>
    </row>
    <row r="35" spans="2:13" ht="10.5" customHeight="1">
      <c r="B35" s="90">
        <v>4</v>
      </c>
      <c r="C35" s="90" t="s">
        <v>141</v>
      </c>
      <c r="D35" s="90">
        <v>505</v>
      </c>
      <c r="E35" s="91">
        <v>435</v>
      </c>
      <c r="F35" s="86">
        <f t="shared" si="0"/>
        <v>1988.221875</v>
      </c>
      <c r="G35" s="87">
        <f t="shared" si="1"/>
        <v>156.0754171875</v>
      </c>
      <c r="H35" s="88">
        <f t="shared" si="2"/>
        <v>46.28580525</v>
      </c>
      <c r="I35" s="88">
        <f t="shared" si="3"/>
        <v>98.35733615624999</v>
      </c>
      <c r="J35" s="88">
        <f t="shared" si="4"/>
        <v>9.64287609375</v>
      </c>
      <c r="K35" s="88">
        <f t="shared" si="5"/>
        <v>18.321464578125</v>
      </c>
      <c r="L35" s="89">
        <f t="shared" si="6"/>
        <v>1659.538975734375</v>
      </c>
      <c r="M35" s="88">
        <f t="shared" si="7"/>
        <v>10885.862079057935</v>
      </c>
    </row>
    <row r="36" spans="2:13" ht="10.5" customHeight="1">
      <c r="B36" s="90">
        <v>3</v>
      </c>
      <c r="C36" s="90" t="s">
        <v>27</v>
      </c>
      <c r="D36" s="90">
        <v>477</v>
      </c>
      <c r="E36" s="91">
        <v>415</v>
      </c>
      <c r="F36" s="86">
        <f t="shared" si="0"/>
        <v>1896.8093749999998</v>
      </c>
      <c r="G36" s="87">
        <f t="shared" si="1"/>
        <v>148.8995359375</v>
      </c>
      <c r="H36" s="88">
        <f t="shared" si="2"/>
        <v>44.15772225</v>
      </c>
      <c r="I36" s="88">
        <f t="shared" si="3"/>
        <v>93.83515978124998</v>
      </c>
      <c r="J36" s="88">
        <f t="shared" si="4"/>
        <v>9.19952546875</v>
      </c>
      <c r="K36" s="88">
        <f t="shared" si="5"/>
        <v>17.479098390624998</v>
      </c>
      <c r="L36" s="89">
        <f t="shared" si="6"/>
        <v>1583.2383331718747</v>
      </c>
      <c r="M36" s="88">
        <f t="shared" si="7"/>
        <v>10385.362673124235</v>
      </c>
    </row>
    <row r="37" spans="2:13" ht="10.5" customHeight="1">
      <c r="B37" s="90">
        <v>2</v>
      </c>
      <c r="C37" s="90" t="s">
        <v>27</v>
      </c>
      <c r="D37" s="90">
        <v>451</v>
      </c>
      <c r="E37" s="91">
        <v>396</v>
      </c>
      <c r="F37" s="86">
        <f t="shared" si="0"/>
        <v>1809.9674999999997</v>
      </c>
      <c r="G37" s="87">
        <f t="shared" si="1"/>
        <v>142.08244874999997</v>
      </c>
      <c r="H37" s="88">
        <f t="shared" si="2"/>
        <v>42.13604339999999</v>
      </c>
      <c r="I37" s="88">
        <f t="shared" si="3"/>
        <v>89.53909222499998</v>
      </c>
      <c r="J37" s="88">
        <f t="shared" si="4"/>
        <v>8.778342375</v>
      </c>
      <c r="K37" s="88">
        <f t="shared" si="5"/>
        <v>16.6788505125</v>
      </c>
      <c r="L37" s="89">
        <f t="shared" si="6"/>
        <v>1510.7527227374999</v>
      </c>
      <c r="M37" s="88">
        <f t="shared" si="7"/>
        <v>9909.888237487223</v>
      </c>
    </row>
    <row r="38" spans="2:13" ht="10.5" customHeight="1">
      <c r="B38" s="90">
        <v>1</v>
      </c>
      <c r="C38" s="90" t="s">
        <v>28</v>
      </c>
      <c r="D38" s="90">
        <v>422</v>
      </c>
      <c r="E38" s="91">
        <v>375</v>
      </c>
      <c r="F38" s="86">
        <f t="shared" si="0"/>
        <v>1713.984375</v>
      </c>
      <c r="G38" s="87">
        <f t="shared" si="1"/>
        <v>134.5477734375</v>
      </c>
      <c r="H38" s="88">
        <f t="shared" si="2"/>
        <v>39.90155625</v>
      </c>
      <c r="I38" s="88">
        <f t="shared" si="3"/>
        <v>84.79080703124998</v>
      </c>
      <c r="J38" s="88">
        <f t="shared" si="4"/>
        <v>8.31282421875</v>
      </c>
      <c r="K38" s="88">
        <f t="shared" si="5"/>
        <v>15.794366015625</v>
      </c>
      <c r="L38" s="89">
        <f t="shared" si="6"/>
        <v>1430.637048046875</v>
      </c>
      <c r="M38" s="88">
        <f t="shared" si="7"/>
        <v>9384.36386125684</v>
      </c>
    </row>
    <row r="39" spans="2:13" ht="10.5" customHeight="1">
      <c r="B39" s="91"/>
      <c r="C39" s="60"/>
      <c r="D39" s="98"/>
      <c r="E39" s="98"/>
      <c r="F39" s="183"/>
      <c r="G39" s="183"/>
      <c r="H39" s="183"/>
      <c r="I39" s="183"/>
      <c r="J39" s="183"/>
      <c r="K39" s="183"/>
      <c r="L39" s="74"/>
      <c r="M39" s="88"/>
    </row>
    <row r="40" spans="2:13" ht="10.5" customHeight="1">
      <c r="B40" s="76"/>
      <c r="C40" s="77"/>
      <c r="D40" s="293" t="s">
        <v>142</v>
      </c>
      <c r="E40" s="293"/>
      <c r="F40" s="293"/>
      <c r="G40" s="293"/>
      <c r="H40" s="293"/>
      <c r="I40" s="293"/>
      <c r="J40" s="77"/>
      <c r="K40" s="77"/>
      <c r="L40" s="181"/>
      <c r="M40" s="88"/>
    </row>
    <row r="41" spans="2:13" ht="10.5" customHeight="1">
      <c r="B41" s="132"/>
      <c r="C41" s="79"/>
      <c r="D41" s="209"/>
      <c r="E41" s="147"/>
      <c r="F41" s="100"/>
      <c r="G41" s="100"/>
      <c r="H41" s="100"/>
      <c r="I41" s="100"/>
      <c r="J41" s="100"/>
      <c r="K41" s="100"/>
      <c r="L41" s="181"/>
      <c r="M41" s="88"/>
    </row>
    <row r="42" spans="2:13" ht="10.5" customHeight="1">
      <c r="B42" s="90">
        <v>8</v>
      </c>
      <c r="C42" s="90"/>
      <c r="D42" s="90">
        <v>593</v>
      </c>
      <c r="E42" s="91">
        <v>500</v>
      </c>
      <c r="F42" s="86">
        <f aca="true" t="shared" si="8" ref="F42:F49">E42*PA/12</f>
        <v>2285.3125</v>
      </c>
      <c r="G42" s="87">
        <f aca="true" t="shared" si="9" ref="G42:G49">F42*pension</f>
        <v>179.39703125</v>
      </c>
      <c r="H42" s="88">
        <f aca="true" t="shared" si="10" ref="H42:H49">(F42*97/100)*C.S.G.N.D</f>
        <v>53.20207500000001</v>
      </c>
      <c r="I42" s="88">
        <f aca="true" t="shared" si="11" ref="I42:I49">F42*97/100*C.S.G.D</f>
        <v>113.054409375</v>
      </c>
      <c r="J42" s="88">
        <f aca="true" t="shared" si="12" ref="J42:J49">F42*97/100*R.D.S</f>
        <v>11.083765625000002</v>
      </c>
      <c r="K42" s="88">
        <f aca="true" t="shared" si="13" ref="K42:K49">IF(F42-G42&gt;Seuil*BRUT,(F42-G42)*1/100,0)</f>
        <v>21.059154687499998</v>
      </c>
      <c r="L42" s="89">
        <f aca="true" t="shared" si="14" ref="L42:L49">F42-(G42+H42+I42+J42+K42)</f>
        <v>1907.5160640625</v>
      </c>
      <c r="M42" s="88">
        <f aca="true" t="shared" si="15" ref="M42:M49">L42*6.55957</f>
        <v>12512.485148342452</v>
      </c>
    </row>
    <row r="43" spans="2:13" ht="10.5" customHeight="1">
      <c r="B43" s="90">
        <v>7</v>
      </c>
      <c r="C43" s="90" t="s">
        <v>24</v>
      </c>
      <c r="D43" s="90">
        <v>561</v>
      </c>
      <c r="E43" s="91">
        <v>475</v>
      </c>
      <c r="F43" s="86">
        <f t="shared" si="8"/>
        <v>2171.046875</v>
      </c>
      <c r="G43" s="87">
        <f t="shared" si="9"/>
        <v>170.4271796875</v>
      </c>
      <c r="H43" s="88">
        <f t="shared" si="10"/>
        <v>50.54197125</v>
      </c>
      <c r="I43" s="88">
        <f t="shared" si="11"/>
        <v>107.40168890624999</v>
      </c>
      <c r="J43" s="88">
        <f t="shared" si="12"/>
        <v>10.52957734375</v>
      </c>
      <c r="K43" s="88">
        <f t="shared" si="13"/>
        <v>20.006196953125</v>
      </c>
      <c r="L43" s="89">
        <f t="shared" si="14"/>
        <v>1812.1402608593748</v>
      </c>
      <c r="M43" s="88">
        <f t="shared" si="15"/>
        <v>11886.860890925329</v>
      </c>
    </row>
    <row r="44" spans="2:13" ht="10.5" customHeight="1">
      <c r="B44" s="90">
        <v>6</v>
      </c>
      <c r="C44" s="90" t="s">
        <v>24</v>
      </c>
      <c r="D44" s="90">
        <v>530</v>
      </c>
      <c r="E44" s="91">
        <v>454</v>
      </c>
      <c r="F44" s="86">
        <f t="shared" si="8"/>
        <v>2075.06375</v>
      </c>
      <c r="G44" s="87">
        <f t="shared" si="9"/>
        <v>162.892504375</v>
      </c>
      <c r="H44" s="88">
        <f t="shared" si="10"/>
        <v>48.307484099999996</v>
      </c>
      <c r="I44" s="88">
        <f t="shared" si="11"/>
        <v>102.65340371249998</v>
      </c>
      <c r="J44" s="88">
        <f t="shared" si="12"/>
        <v>10.064059187499998</v>
      </c>
      <c r="K44" s="88">
        <f t="shared" si="13"/>
        <v>19.12171245625</v>
      </c>
      <c r="L44" s="89">
        <f t="shared" si="14"/>
        <v>1732.02458616875</v>
      </c>
      <c r="M44" s="88">
        <f t="shared" si="15"/>
        <v>11361.336514694947</v>
      </c>
    </row>
    <row r="45" spans="2:13" ht="10.5" customHeight="1">
      <c r="B45" s="90">
        <v>5</v>
      </c>
      <c r="C45" s="90" t="s">
        <v>143</v>
      </c>
      <c r="D45" s="90">
        <v>499</v>
      </c>
      <c r="E45" s="91">
        <v>430</v>
      </c>
      <c r="F45" s="86">
        <f t="shared" si="8"/>
        <v>1965.3687499999999</v>
      </c>
      <c r="G45" s="87">
        <f t="shared" si="9"/>
        <v>154.281446875</v>
      </c>
      <c r="H45" s="88">
        <f t="shared" si="10"/>
        <v>45.753784499999995</v>
      </c>
      <c r="I45" s="88">
        <f t="shared" si="11"/>
        <v>97.22679206249998</v>
      </c>
      <c r="J45" s="88">
        <f t="shared" si="12"/>
        <v>9.532038437499999</v>
      </c>
      <c r="K45" s="88">
        <f t="shared" si="13"/>
        <v>18.110873031249998</v>
      </c>
      <c r="L45" s="89">
        <f t="shared" si="14"/>
        <v>1640.4638150937499</v>
      </c>
      <c r="M45" s="88">
        <f t="shared" si="15"/>
        <v>10760.73722757451</v>
      </c>
    </row>
    <row r="46" spans="2:13" ht="10.5" customHeight="1">
      <c r="B46" s="90">
        <v>4</v>
      </c>
      <c r="C46" s="90" t="s">
        <v>143</v>
      </c>
      <c r="D46" s="90">
        <v>470</v>
      </c>
      <c r="E46" s="91">
        <v>411</v>
      </c>
      <c r="F46" s="86">
        <f t="shared" si="8"/>
        <v>1878.5268749999998</v>
      </c>
      <c r="G46" s="87">
        <f t="shared" si="9"/>
        <v>147.46435968749998</v>
      </c>
      <c r="H46" s="88">
        <f t="shared" si="10"/>
        <v>43.732105649999994</v>
      </c>
      <c r="I46" s="88">
        <f t="shared" si="11"/>
        <v>92.93072450624997</v>
      </c>
      <c r="J46" s="88">
        <f t="shared" si="12"/>
        <v>9.110855343749998</v>
      </c>
      <c r="K46" s="88">
        <f t="shared" si="13"/>
        <v>17.310625153125</v>
      </c>
      <c r="L46" s="89">
        <f t="shared" si="14"/>
        <v>1567.9782046593748</v>
      </c>
      <c r="M46" s="88">
        <f t="shared" si="15"/>
        <v>10285.262791937495</v>
      </c>
    </row>
    <row r="47" spans="2:13" ht="10.5" customHeight="1">
      <c r="B47" s="90">
        <v>3</v>
      </c>
      <c r="C47" s="90" t="s">
        <v>97</v>
      </c>
      <c r="D47" s="90">
        <v>441</v>
      </c>
      <c r="E47" s="91">
        <v>388</v>
      </c>
      <c r="F47" s="86">
        <f t="shared" si="8"/>
        <v>1773.4025</v>
      </c>
      <c r="G47" s="87">
        <f t="shared" si="9"/>
        <v>139.21209625</v>
      </c>
      <c r="H47" s="88">
        <f t="shared" si="10"/>
        <v>41.284810199999995</v>
      </c>
      <c r="I47" s="88">
        <f t="shared" si="11"/>
        <v>87.73022167499998</v>
      </c>
      <c r="J47" s="88">
        <f t="shared" si="12"/>
        <v>8.601002124999999</v>
      </c>
      <c r="K47" s="88">
        <f t="shared" si="13"/>
        <v>16.341904037499997</v>
      </c>
      <c r="L47" s="89">
        <f t="shared" si="14"/>
        <v>1480.2324657125</v>
      </c>
      <c r="M47" s="88">
        <f t="shared" si="15"/>
        <v>9709.688475113744</v>
      </c>
    </row>
    <row r="48" spans="2:13" ht="10.5" customHeight="1">
      <c r="B48" s="90">
        <v>2</v>
      </c>
      <c r="C48" s="90" t="s">
        <v>97</v>
      </c>
      <c r="D48" s="90">
        <v>418</v>
      </c>
      <c r="E48" s="91">
        <v>371</v>
      </c>
      <c r="F48" s="86">
        <f t="shared" si="8"/>
        <v>1695.7018749999997</v>
      </c>
      <c r="G48" s="87">
        <f t="shared" si="9"/>
        <v>133.11259718749997</v>
      </c>
      <c r="H48" s="88">
        <f t="shared" si="10"/>
        <v>39.475939649999994</v>
      </c>
      <c r="I48" s="88">
        <f t="shared" si="11"/>
        <v>83.88637175624999</v>
      </c>
      <c r="J48" s="88">
        <f t="shared" si="12"/>
        <v>8.224154093749998</v>
      </c>
      <c r="K48" s="88">
        <f t="shared" si="13"/>
        <v>15.625892778125</v>
      </c>
      <c r="L48" s="89">
        <f t="shared" si="14"/>
        <v>1415.3769195343748</v>
      </c>
      <c r="M48" s="88">
        <f t="shared" si="15"/>
        <v>9284.263980070098</v>
      </c>
    </row>
    <row r="49" spans="2:13" ht="10.5" customHeight="1">
      <c r="B49" s="90">
        <v>1</v>
      </c>
      <c r="C49" s="90" t="s">
        <v>27</v>
      </c>
      <c r="D49" s="90">
        <v>391</v>
      </c>
      <c r="E49" s="91">
        <v>357</v>
      </c>
      <c r="F49" s="86">
        <f t="shared" si="8"/>
        <v>1631.713125</v>
      </c>
      <c r="G49" s="87">
        <f t="shared" si="9"/>
        <v>128.0894803125</v>
      </c>
      <c r="H49" s="88">
        <f t="shared" si="10"/>
        <v>37.98628155</v>
      </c>
      <c r="I49" s="88">
        <f t="shared" si="11"/>
        <v>80.72084829375</v>
      </c>
      <c r="J49" s="88">
        <f t="shared" si="12"/>
        <v>7.91380865625</v>
      </c>
      <c r="K49" s="88">
        <f t="shared" si="13"/>
        <v>15.036236446875</v>
      </c>
      <c r="L49" s="89">
        <f t="shared" si="14"/>
        <v>1361.966469740625</v>
      </c>
      <c r="M49" s="88">
        <f t="shared" si="15"/>
        <v>8933.91439591651</v>
      </c>
    </row>
    <row r="50" spans="2:13" ht="10.5" customHeight="1">
      <c r="B50" s="91"/>
      <c r="C50" s="60"/>
      <c r="D50" s="98"/>
      <c r="E50" s="98"/>
      <c r="F50" s="93"/>
      <c r="G50" s="183"/>
      <c r="H50" s="183"/>
      <c r="I50" s="183"/>
      <c r="J50" s="183"/>
      <c r="K50" s="183"/>
      <c r="L50" s="74"/>
      <c r="M50" s="88"/>
    </row>
    <row r="51" spans="2:13" ht="10.5" customHeight="1">
      <c r="B51" s="76"/>
      <c r="C51" s="77"/>
      <c r="D51" s="293" t="s">
        <v>136</v>
      </c>
      <c r="E51" s="293"/>
      <c r="F51" s="293"/>
      <c r="G51" s="293"/>
      <c r="H51" s="94"/>
      <c r="I51" s="94"/>
      <c r="J51" s="94"/>
      <c r="K51" s="94"/>
      <c r="L51" s="181"/>
      <c r="M51" s="88"/>
    </row>
    <row r="52" spans="2:13" ht="10.5" customHeight="1">
      <c r="B52" s="91"/>
      <c r="C52" s="60"/>
      <c r="D52" s="182"/>
      <c r="E52" s="98"/>
      <c r="F52" s="93"/>
      <c r="G52" s="183"/>
      <c r="H52" s="183"/>
      <c r="I52" s="183"/>
      <c r="J52" s="183"/>
      <c r="K52" s="183"/>
      <c r="L52" s="74"/>
      <c r="M52" s="88"/>
    </row>
    <row r="53" spans="2:13" ht="10.5" customHeight="1">
      <c r="B53" s="90">
        <v>13</v>
      </c>
      <c r="C53" s="90"/>
      <c r="D53" s="90">
        <v>558</v>
      </c>
      <c r="E53" s="91">
        <v>473</v>
      </c>
      <c r="F53" s="86">
        <f aca="true" t="shared" si="16" ref="F53:F65">E53*PA/12</f>
        <v>2161.905625</v>
      </c>
      <c r="G53" s="87">
        <f aca="true" t="shared" si="17" ref="G53:G65">F53*pension</f>
        <v>169.70959156249998</v>
      </c>
      <c r="H53" s="88">
        <f aca="true" t="shared" si="18" ref="H53:H65">(F53*97/100)*C.S.G.N.D</f>
        <v>50.329162950000004</v>
      </c>
      <c r="I53" s="88">
        <f aca="true" t="shared" si="19" ref="I53:I65">F53*97/100*C.S.G.D</f>
        <v>106.94947126875</v>
      </c>
      <c r="J53" s="88">
        <f aca="true" t="shared" si="20" ref="J53:J65">F53*97/100*R.D.S</f>
        <v>10.48524228125</v>
      </c>
      <c r="K53" s="88">
        <f aca="true" t="shared" si="21" ref="K53:K65">IF(F53-G53&gt;Seuil*BRUT,(F53-G53)*1/100,0)</f>
        <v>19.921960334374997</v>
      </c>
      <c r="L53" s="89">
        <f aca="true" t="shared" si="22" ref="L53:L65">F53-(G53+H53+I53+J53+K53)</f>
        <v>1804.5101966031248</v>
      </c>
      <c r="M53" s="88">
        <f aca="true" t="shared" si="23" ref="M53:M65">L53*6.55957</f>
        <v>11836.81095033196</v>
      </c>
    </row>
    <row r="54" spans="2:13" ht="10.5" customHeight="1">
      <c r="B54" s="90">
        <v>12</v>
      </c>
      <c r="C54" s="90" t="s">
        <v>24</v>
      </c>
      <c r="D54" s="90">
        <v>524</v>
      </c>
      <c r="E54" s="91">
        <v>449</v>
      </c>
      <c r="F54" s="86">
        <f t="shared" si="16"/>
        <v>2052.210625</v>
      </c>
      <c r="G54" s="87">
        <f t="shared" si="17"/>
        <v>161.09853406250002</v>
      </c>
      <c r="H54" s="88">
        <f t="shared" si="18"/>
        <v>47.77546335</v>
      </c>
      <c r="I54" s="88">
        <f t="shared" si="19"/>
        <v>101.52285961874999</v>
      </c>
      <c r="J54" s="88">
        <f t="shared" si="20"/>
        <v>9.95322153125</v>
      </c>
      <c r="K54" s="88">
        <f t="shared" si="21"/>
        <v>18.911120909375</v>
      </c>
      <c r="L54" s="89">
        <f t="shared" si="22"/>
        <v>1712.9494255281252</v>
      </c>
      <c r="M54" s="88">
        <f t="shared" si="23"/>
        <v>11236.211663211523</v>
      </c>
    </row>
    <row r="55" spans="2:13" ht="10.5" customHeight="1">
      <c r="B55" s="90">
        <v>11</v>
      </c>
      <c r="C55" s="90" t="s">
        <v>26</v>
      </c>
      <c r="D55" s="90">
        <v>497</v>
      </c>
      <c r="E55" s="91">
        <v>428</v>
      </c>
      <c r="F55" s="86">
        <f t="shared" si="16"/>
        <v>1956.2275</v>
      </c>
      <c r="G55" s="87">
        <f t="shared" si="17"/>
        <v>153.56385875</v>
      </c>
      <c r="H55" s="88">
        <f t="shared" si="18"/>
        <v>45.5409762</v>
      </c>
      <c r="I55" s="88">
        <f t="shared" si="19"/>
        <v>96.774574425</v>
      </c>
      <c r="J55" s="88">
        <f t="shared" si="20"/>
        <v>9.487703375</v>
      </c>
      <c r="K55" s="88">
        <f t="shared" si="21"/>
        <v>18.0266364125</v>
      </c>
      <c r="L55" s="89">
        <f t="shared" si="22"/>
        <v>1632.8337508374998</v>
      </c>
      <c r="M55" s="88">
        <f t="shared" si="23"/>
        <v>10710.687286981138</v>
      </c>
    </row>
    <row r="56" spans="2:13" ht="10.5" customHeight="1">
      <c r="B56" s="90">
        <v>10</v>
      </c>
      <c r="C56" s="90" t="s">
        <v>26</v>
      </c>
      <c r="D56" s="90">
        <v>472</v>
      </c>
      <c r="E56" s="91">
        <v>412</v>
      </c>
      <c r="F56" s="86">
        <f t="shared" si="16"/>
        <v>1883.0974999999999</v>
      </c>
      <c r="G56" s="87">
        <f t="shared" si="17"/>
        <v>147.82315375</v>
      </c>
      <c r="H56" s="88">
        <f t="shared" si="18"/>
        <v>43.8385098</v>
      </c>
      <c r="I56" s="88">
        <f t="shared" si="19"/>
        <v>93.15683332499998</v>
      </c>
      <c r="J56" s="88">
        <f t="shared" si="20"/>
        <v>9.133022875</v>
      </c>
      <c r="K56" s="88">
        <f t="shared" si="21"/>
        <v>17.352743462499998</v>
      </c>
      <c r="L56" s="89">
        <f t="shared" si="22"/>
        <v>1571.7932367875</v>
      </c>
      <c r="M56" s="88">
        <f t="shared" si="23"/>
        <v>10310.287762234182</v>
      </c>
    </row>
    <row r="57" spans="2:13" ht="10.5" customHeight="1">
      <c r="B57" s="90">
        <v>9</v>
      </c>
      <c r="C57" s="90" t="s">
        <v>26</v>
      </c>
      <c r="D57" s="90">
        <v>450</v>
      </c>
      <c r="E57" s="91">
        <v>395</v>
      </c>
      <c r="F57" s="86">
        <f t="shared" si="16"/>
        <v>1805.3968749999997</v>
      </c>
      <c r="G57" s="87">
        <f t="shared" si="17"/>
        <v>141.7236546875</v>
      </c>
      <c r="H57" s="88">
        <f t="shared" si="18"/>
        <v>42.029639249999995</v>
      </c>
      <c r="I57" s="88">
        <f t="shared" si="19"/>
        <v>89.31298340624998</v>
      </c>
      <c r="J57" s="88">
        <f t="shared" si="20"/>
        <v>8.75617484375</v>
      </c>
      <c r="K57" s="88">
        <f t="shared" si="21"/>
        <v>16.636732203124996</v>
      </c>
      <c r="L57" s="89">
        <f t="shared" si="22"/>
        <v>1506.9376906093748</v>
      </c>
      <c r="M57" s="88">
        <f t="shared" si="23"/>
        <v>9884.863267190536</v>
      </c>
    </row>
    <row r="58" spans="2:13" ht="10.5" customHeight="1">
      <c r="B58" s="90">
        <v>8</v>
      </c>
      <c r="C58" s="90" t="s">
        <v>26</v>
      </c>
      <c r="D58" s="90">
        <v>431</v>
      </c>
      <c r="E58" s="91">
        <v>381</v>
      </c>
      <c r="F58" s="86">
        <f t="shared" si="16"/>
        <v>1741.408125</v>
      </c>
      <c r="G58" s="87">
        <f t="shared" si="17"/>
        <v>136.7005378125</v>
      </c>
      <c r="H58" s="88">
        <f t="shared" si="18"/>
        <v>40.539981149999996</v>
      </c>
      <c r="I58" s="88">
        <f t="shared" si="19"/>
        <v>86.14745994374998</v>
      </c>
      <c r="J58" s="88">
        <f t="shared" si="20"/>
        <v>8.445829406249999</v>
      </c>
      <c r="K58" s="88">
        <f t="shared" si="21"/>
        <v>16.047075871875</v>
      </c>
      <c r="L58" s="89">
        <f t="shared" si="22"/>
        <v>1453.527240815625</v>
      </c>
      <c r="M58" s="88">
        <f t="shared" si="23"/>
        <v>9534.513683036948</v>
      </c>
    </row>
    <row r="59" spans="2:13" ht="10.5" customHeight="1">
      <c r="B59" s="90">
        <v>7</v>
      </c>
      <c r="C59" s="90" t="s">
        <v>26</v>
      </c>
      <c r="D59" s="90">
        <v>413</v>
      </c>
      <c r="E59" s="91">
        <v>369</v>
      </c>
      <c r="F59" s="86">
        <f t="shared" si="16"/>
        <v>1686.5606249999998</v>
      </c>
      <c r="G59" s="87">
        <f t="shared" si="17"/>
        <v>132.39500906249998</v>
      </c>
      <c r="H59" s="88">
        <f t="shared" si="18"/>
        <v>39.263131349999995</v>
      </c>
      <c r="I59" s="88">
        <f t="shared" si="19"/>
        <v>83.43415411874999</v>
      </c>
      <c r="J59" s="88">
        <f t="shared" si="20"/>
        <v>8.17981903125</v>
      </c>
      <c r="K59" s="88">
        <f t="shared" si="21"/>
        <v>15.541656159374998</v>
      </c>
      <c r="L59" s="89">
        <f t="shared" si="22"/>
        <v>1407.746855278125</v>
      </c>
      <c r="M59" s="88">
        <f t="shared" si="23"/>
        <v>9234.21403947673</v>
      </c>
    </row>
    <row r="60" spans="2:13" ht="10.5" customHeight="1">
      <c r="B60" s="90">
        <v>6</v>
      </c>
      <c r="C60" s="90" t="s">
        <v>27</v>
      </c>
      <c r="D60" s="90">
        <v>396</v>
      </c>
      <c r="E60" s="91">
        <v>360</v>
      </c>
      <c r="F60" s="86">
        <f t="shared" si="16"/>
        <v>1645.425</v>
      </c>
      <c r="G60" s="87">
        <f t="shared" si="17"/>
        <v>129.1658625</v>
      </c>
      <c r="H60" s="88">
        <f t="shared" si="18"/>
        <v>38.305494</v>
      </c>
      <c r="I60" s="88">
        <f t="shared" si="19"/>
        <v>81.39917474999999</v>
      </c>
      <c r="J60" s="88">
        <f t="shared" si="20"/>
        <v>7.98031125</v>
      </c>
      <c r="K60" s="88">
        <f t="shared" si="21"/>
        <v>15.162591375</v>
      </c>
      <c r="L60" s="89">
        <f t="shared" si="22"/>
        <v>1373.411566125</v>
      </c>
      <c r="M60" s="88">
        <f t="shared" si="23"/>
        <v>9008.989306806567</v>
      </c>
    </row>
    <row r="61" spans="2:13" ht="10.5" customHeight="1">
      <c r="B61" s="90">
        <v>5</v>
      </c>
      <c r="C61" s="90" t="s">
        <v>101</v>
      </c>
      <c r="D61" s="90">
        <v>380</v>
      </c>
      <c r="E61" s="91">
        <v>350</v>
      </c>
      <c r="F61" s="86">
        <f t="shared" si="16"/>
        <v>1599.71875</v>
      </c>
      <c r="G61" s="87">
        <f t="shared" si="17"/>
        <v>125.577921875</v>
      </c>
      <c r="H61" s="88">
        <f t="shared" si="18"/>
        <v>37.2414525</v>
      </c>
      <c r="I61" s="88">
        <f t="shared" si="19"/>
        <v>79.13808656249999</v>
      </c>
      <c r="J61" s="88">
        <f t="shared" si="20"/>
        <v>7.758635937499999</v>
      </c>
      <c r="K61" s="88">
        <f t="shared" si="21"/>
        <v>14.741408281250001</v>
      </c>
      <c r="L61" s="89">
        <f t="shared" si="22"/>
        <v>1335.2612448437499</v>
      </c>
      <c r="M61" s="88">
        <f t="shared" si="23"/>
        <v>8758.739603839716</v>
      </c>
    </row>
    <row r="62" spans="2:13" ht="10.5" customHeight="1">
      <c r="B62" s="90">
        <v>4</v>
      </c>
      <c r="C62" s="90" t="s">
        <v>101</v>
      </c>
      <c r="D62" s="90">
        <v>362</v>
      </c>
      <c r="E62" s="91">
        <v>336</v>
      </c>
      <c r="F62" s="86">
        <f t="shared" si="16"/>
        <v>1535.7299999999998</v>
      </c>
      <c r="G62" s="87">
        <f t="shared" si="17"/>
        <v>120.55480499999999</v>
      </c>
      <c r="H62" s="88">
        <f t="shared" si="18"/>
        <v>35.751794399999994</v>
      </c>
      <c r="I62" s="88">
        <f t="shared" si="19"/>
        <v>75.97256309999997</v>
      </c>
      <c r="J62" s="88">
        <f t="shared" si="20"/>
        <v>7.448290499999999</v>
      </c>
      <c r="K62" s="88">
        <f t="shared" si="21"/>
        <v>14.151751949999998</v>
      </c>
      <c r="L62" s="89">
        <f t="shared" si="22"/>
        <v>1281.8507950499998</v>
      </c>
      <c r="M62" s="88">
        <f t="shared" si="23"/>
        <v>8408.390019686127</v>
      </c>
    </row>
    <row r="63" spans="2:13" ht="10.5" customHeight="1">
      <c r="B63" s="90">
        <v>3</v>
      </c>
      <c r="C63" s="90" t="s">
        <v>101</v>
      </c>
      <c r="D63" s="90">
        <v>347</v>
      </c>
      <c r="E63" s="91">
        <v>325</v>
      </c>
      <c r="F63" s="86">
        <f t="shared" si="16"/>
        <v>1485.453125</v>
      </c>
      <c r="G63" s="87">
        <f t="shared" si="17"/>
        <v>116.6080703125</v>
      </c>
      <c r="H63" s="88">
        <f t="shared" si="18"/>
        <v>34.58134875</v>
      </c>
      <c r="I63" s="88">
        <f t="shared" si="19"/>
        <v>73.48536609374999</v>
      </c>
      <c r="J63" s="88">
        <f t="shared" si="20"/>
        <v>7.204447656249999</v>
      </c>
      <c r="K63" s="88">
        <f t="shared" si="21"/>
        <v>13.688450546874998</v>
      </c>
      <c r="L63" s="89">
        <f t="shared" si="22"/>
        <v>1239.885441640625</v>
      </c>
      <c r="M63" s="88">
        <f t="shared" si="23"/>
        <v>8133.1153464225945</v>
      </c>
    </row>
    <row r="64" spans="2:13" ht="10.5" customHeight="1">
      <c r="B64" s="90">
        <v>2</v>
      </c>
      <c r="C64" s="90" t="s">
        <v>101</v>
      </c>
      <c r="D64" s="90">
        <v>336</v>
      </c>
      <c r="E64" s="91">
        <v>318</v>
      </c>
      <c r="F64" s="86">
        <f t="shared" si="16"/>
        <v>1453.4587499999998</v>
      </c>
      <c r="G64" s="87">
        <f t="shared" si="17"/>
        <v>114.09651187499999</v>
      </c>
      <c r="H64" s="88">
        <f t="shared" si="18"/>
        <v>33.83651969999999</v>
      </c>
      <c r="I64" s="88">
        <f t="shared" si="19"/>
        <v>71.90260436249997</v>
      </c>
      <c r="J64" s="88">
        <f t="shared" si="20"/>
        <v>7.049274937499998</v>
      </c>
      <c r="K64" s="88">
        <f t="shared" si="21"/>
        <v>13.393622381249997</v>
      </c>
      <c r="L64" s="89">
        <f t="shared" si="22"/>
        <v>1213.18021674375</v>
      </c>
      <c r="M64" s="88">
        <f t="shared" si="23"/>
        <v>7957.9405543458</v>
      </c>
    </row>
    <row r="65" spans="2:13" ht="10.5" customHeight="1">
      <c r="B65" s="90">
        <v>1</v>
      </c>
      <c r="C65" s="90" t="s">
        <v>28</v>
      </c>
      <c r="D65" s="90">
        <v>322</v>
      </c>
      <c r="E65" s="91">
        <v>308</v>
      </c>
      <c r="F65" s="86">
        <f t="shared" si="16"/>
        <v>1407.7524999999998</v>
      </c>
      <c r="G65" s="87">
        <f t="shared" si="17"/>
        <v>110.50857124999999</v>
      </c>
      <c r="H65" s="88">
        <f t="shared" si="18"/>
        <v>32.772478199999995</v>
      </c>
      <c r="I65" s="88">
        <f t="shared" si="19"/>
        <v>69.64151617499999</v>
      </c>
      <c r="J65" s="88">
        <f t="shared" si="20"/>
        <v>6.8275996249999995</v>
      </c>
      <c r="K65" s="88">
        <f t="shared" si="21"/>
        <v>0</v>
      </c>
      <c r="L65" s="89">
        <f t="shared" si="22"/>
        <v>1188.0023347499998</v>
      </c>
      <c r="M65" s="88">
        <f t="shared" si="23"/>
        <v>7792.784474956056</v>
      </c>
    </row>
    <row r="66" spans="2:13" ht="10.5" customHeight="1">
      <c r="B66" s="64"/>
      <c r="C66" s="138"/>
      <c r="D66" s="138"/>
      <c r="E66" s="138"/>
      <c r="F66" s="140"/>
      <c r="G66" s="140"/>
      <c r="H66" s="140"/>
      <c r="I66" s="140"/>
      <c r="J66" s="140"/>
      <c r="K66" s="140"/>
      <c r="L66" s="141"/>
      <c r="M66" s="18"/>
    </row>
    <row r="67" spans="2:13" ht="10.5" customHeight="1">
      <c r="B67" s="298" t="str">
        <f>FORMULES!E5</f>
        <v> -- Indemnité  de  Résidence  plancher  INM  298 ----- Prix point mensuel net : 3,857 euros (I.R. non comprise)</v>
      </c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</row>
    <row r="71" s="5" customFormat="1" ht="11.25">
      <c r="M71" s="38"/>
    </row>
    <row r="72" s="5" customFormat="1" ht="12.75">
      <c r="M72" s="146"/>
    </row>
    <row r="73" spans="2:13" ht="19.5" customHeight="1">
      <c r="B73" s="290" t="s">
        <v>136</v>
      </c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</row>
    <row r="75" spans="2:13" ht="12.75"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</row>
    <row r="76" spans="2:13" ht="12.75">
      <c r="B76"/>
      <c r="C76"/>
      <c r="D76"/>
      <c r="E76"/>
      <c r="F76"/>
      <c r="G76"/>
      <c r="H76" s="41"/>
      <c r="I76" s="41"/>
      <c r="J76" s="41"/>
      <c r="K76" s="41"/>
      <c r="L76" s="41"/>
      <c r="M76" s="41"/>
    </row>
    <row r="77" spans="2:13" ht="12.75" customHeight="1">
      <c r="B77" s="291" t="s">
        <v>64</v>
      </c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</row>
    <row r="78" spans="2:13" ht="12.75">
      <c r="B78"/>
      <c r="C78"/>
      <c r="D78"/>
      <c r="E78"/>
      <c r="F78"/>
      <c r="G78"/>
      <c r="H78" s="41"/>
      <c r="I78" s="41"/>
      <c r="J78" s="41"/>
      <c r="K78" s="41"/>
      <c r="L78" s="41"/>
      <c r="M78" s="41"/>
    </row>
    <row r="79" spans="2:13" ht="6" customHeight="1">
      <c r="B79"/>
      <c r="C79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8:13" ht="12.75">
      <c r="H80" s="292" t="s">
        <v>36</v>
      </c>
      <c r="I80" s="292"/>
      <c r="J80" s="292"/>
      <c r="K80" s="292"/>
      <c r="L80" s="292"/>
      <c r="M80" s="44">
        <f>DATE</f>
        <v>39722</v>
      </c>
    </row>
    <row r="81" spans="2:13" ht="10.5" customHeight="1">
      <c r="B81" s="297" t="s">
        <v>137</v>
      </c>
      <c r="C81" s="297"/>
      <c r="D81" s="297"/>
      <c r="E81" s="176"/>
      <c r="F81" s="176"/>
      <c r="G81" s="176"/>
      <c r="H81" s="176"/>
      <c r="I81" s="176"/>
      <c r="J81" s="176"/>
      <c r="K81" s="176"/>
      <c r="L81" s="176"/>
      <c r="M81" s="48"/>
    </row>
    <row r="82" spans="2:13" ht="10.5" customHeight="1">
      <c r="B82" s="177"/>
      <c r="C82" s="110"/>
      <c r="E82" s="110"/>
      <c r="F82" s="110"/>
      <c r="G82" s="110"/>
      <c r="H82" s="110"/>
      <c r="I82" s="110"/>
      <c r="J82" s="110"/>
      <c r="K82" s="110"/>
      <c r="L82" s="110"/>
      <c r="M82" s="74"/>
    </row>
    <row r="83" spans="2:13" ht="10.5" customHeight="1">
      <c r="B83" s="177"/>
      <c r="C83" s="110"/>
      <c r="M83" s="74"/>
    </row>
    <row r="84" spans="2:14" ht="10.5" customHeight="1">
      <c r="B84" s="177"/>
      <c r="C84" s="110"/>
      <c r="F84" s="52" t="s">
        <v>37</v>
      </c>
      <c r="G84" s="112"/>
      <c r="H84" s="113"/>
      <c r="I84" s="53"/>
      <c r="J84" s="53"/>
      <c r="K84" s="53"/>
      <c r="L84" s="54"/>
      <c r="M84" s="55" t="s">
        <v>37</v>
      </c>
      <c r="N84" s="56" t="s">
        <v>38</v>
      </c>
    </row>
    <row r="85" spans="2:14" ht="10.5" customHeight="1">
      <c r="B85" s="57" t="s">
        <v>39</v>
      </c>
      <c r="C85" s="57" t="s">
        <v>87</v>
      </c>
      <c r="D85" s="57" t="s">
        <v>20</v>
      </c>
      <c r="E85" s="58" t="s">
        <v>21</v>
      </c>
      <c r="F85" s="59" t="s">
        <v>41</v>
      </c>
      <c r="G85" s="114" t="s">
        <v>65</v>
      </c>
      <c r="H85" s="192" t="s">
        <v>4</v>
      </c>
      <c r="I85" s="57" t="s">
        <v>42</v>
      </c>
      <c r="J85" s="57" t="s">
        <v>42</v>
      </c>
      <c r="K85" s="57" t="s">
        <v>43</v>
      </c>
      <c r="L85" s="57" t="s">
        <v>44</v>
      </c>
      <c r="M85" s="61" t="s">
        <v>45</v>
      </c>
      <c r="N85" s="62" t="s">
        <v>46</v>
      </c>
    </row>
    <row r="86" spans="2:14" ht="10.5" customHeight="1">
      <c r="B86" s="63"/>
      <c r="C86" s="63" t="s">
        <v>47</v>
      </c>
      <c r="D86" s="63"/>
      <c r="E86" s="64"/>
      <c r="F86" s="65" t="s">
        <v>48</v>
      </c>
      <c r="G86" s="115"/>
      <c r="H86" s="194">
        <v>0.0785</v>
      </c>
      <c r="I86" s="67">
        <v>0.024</v>
      </c>
      <c r="J86" s="67">
        <v>0.051</v>
      </c>
      <c r="K86" s="67">
        <v>0.005</v>
      </c>
      <c r="L86" s="67">
        <v>0.01</v>
      </c>
      <c r="M86" s="68" t="s">
        <v>48</v>
      </c>
      <c r="N86" s="69"/>
    </row>
    <row r="87" spans="2:14" ht="12.75">
      <c r="B87" s="91"/>
      <c r="C87" s="60"/>
      <c r="D87" s="98"/>
      <c r="E87" s="98"/>
      <c r="F87" s="178"/>
      <c r="G87" s="178"/>
      <c r="H87" s="179"/>
      <c r="I87" s="179"/>
      <c r="J87" s="179"/>
      <c r="K87" s="179"/>
      <c r="L87" s="179"/>
      <c r="M87" s="180"/>
      <c r="N87" s="75"/>
    </row>
    <row r="88" spans="2:14" ht="10.5" customHeight="1">
      <c r="B88" s="76"/>
      <c r="C88" s="77"/>
      <c r="D88" s="293" t="s">
        <v>138</v>
      </c>
      <c r="E88" s="293"/>
      <c r="F88" s="293"/>
      <c r="G88" s="293"/>
      <c r="H88" s="293"/>
      <c r="I88" s="77"/>
      <c r="J88" s="77"/>
      <c r="K88" s="79"/>
      <c r="L88" s="79"/>
      <c r="M88" s="181"/>
      <c r="N88" s="88"/>
    </row>
    <row r="89" spans="2:14" ht="10.5" customHeight="1">
      <c r="B89" s="177"/>
      <c r="C89" s="110"/>
      <c r="D89" s="208"/>
      <c r="E89" s="60"/>
      <c r="F89" s="60"/>
      <c r="G89" s="60"/>
      <c r="H89" s="60"/>
      <c r="I89" s="60"/>
      <c r="J89" s="60"/>
      <c r="K89" s="60"/>
      <c r="L89" s="60"/>
      <c r="M89" s="74"/>
      <c r="N89" s="88"/>
    </row>
    <row r="90" spans="2:14" ht="10.5" customHeight="1">
      <c r="B90" s="90">
        <v>5</v>
      </c>
      <c r="C90" s="90"/>
      <c r="D90" s="90">
        <v>638</v>
      </c>
      <c r="E90" s="91">
        <v>554</v>
      </c>
      <c r="F90" s="86">
        <f>E90*PA/12</f>
        <v>2532.12625</v>
      </c>
      <c r="G90" s="87">
        <f>IF(E90&gt;298,INT(F90)/100,IRPLANCHER)</f>
        <v>25.32</v>
      </c>
      <c r="H90" s="88">
        <f>F90*pension</f>
        <v>198.77191062499998</v>
      </c>
      <c r="I90" s="88">
        <f>((F90+G90)*97/100)*C.S.G.N.D</f>
        <v>59.53734870000001</v>
      </c>
      <c r="J90" s="88">
        <f>(F90+G90)*97/100*C.S.G.D</f>
        <v>126.5168659875</v>
      </c>
      <c r="K90" s="88">
        <f>(F90+G90)*97/100*R.D.S</f>
        <v>12.403614312500002</v>
      </c>
      <c r="L90" s="88">
        <f>IF((F90+G90)-H90&gt;Seuil*BRUT,((F90+G90)-H90)*1/100,0)</f>
        <v>23.586743393749998</v>
      </c>
      <c r="M90" s="88">
        <f>(F90+G90)-(H90+I90+J90+K90+L90)</f>
        <v>2136.62976698125</v>
      </c>
      <c r="N90" s="88">
        <f>M90*6.55957</f>
        <v>14015.372520597199</v>
      </c>
    </row>
    <row r="91" spans="2:14" ht="10.5" customHeight="1">
      <c r="B91" s="90">
        <v>4</v>
      </c>
      <c r="C91" s="90" t="s">
        <v>26</v>
      </c>
      <c r="D91" s="90">
        <v>605</v>
      </c>
      <c r="E91" s="91">
        <v>529</v>
      </c>
      <c r="F91" s="86">
        <f>E91*PA/12</f>
        <v>2417.860625</v>
      </c>
      <c r="G91" s="87">
        <f>IF(E91&gt;298,INT(F91)/100,IRPLANCHER)</f>
        <v>24.17</v>
      </c>
      <c r="H91" s="88">
        <f>F91*pension</f>
        <v>189.80205906249998</v>
      </c>
      <c r="I91" s="88">
        <f>((F91+G91)*97/100)*C.S.G.N.D</f>
        <v>56.85047295</v>
      </c>
      <c r="J91" s="88">
        <f>(F91+G91)*97/100*C.S.G.D</f>
        <v>120.80725501874997</v>
      </c>
      <c r="K91" s="88">
        <f>(F91+G91)*97/100*R.D.S</f>
        <v>11.843848531249998</v>
      </c>
      <c r="L91" s="88">
        <f>IF((F91+G91)-H91&gt;Seuil*BRUT,((F91+G91)-H91)*1/100,0)</f>
        <v>22.522285659374997</v>
      </c>
      <c r="M91" s="88">
        <f>(F91+G91)-(H91+I91+J91+K91+L91)</f>
        <v>2040.204703778125</v>
      </c>
      <c r="N91" s="88">
        <f>M91*6.55957</f>
        <v>13382.865568761874</v>
      </c>
    </row>
    <row r="92" spans="2:14" ht="10.5" customHeight="1">
      <c r="B92" s="90">
        <v>3</v>
      </c>
      <c r="C92" s="90" t="s">
        <v>97</v>
      </c>
      <c r="D92" s="90">
        <v>582</v>
      </c>
      <c r="E92" s="91">
        <v>512</v>
      </c>
      <c r="F92" s="86">
        <f>E92*PA/12</f>
        <v>2340.16</v>
      </c>
      <c r="G92" s="87">
        <f>IF(E92&gt;298,INT(F92)/100,IRPLANCHER)</f>
        <v>23.4</v>
      </c>
      <c r="H92" s="88">
        <f>F92*pension</f>
        <v>183.70255999999998</v>
      </c>
      <c r="I92" s="88">
        <f>((F92+G92)*97/100)*C.S.G.N.D</f>
        <v>55.023676800000004</v>
      </c>
      <c r="J92" s="88">
        <f>(F92+G92)*97/100*C.S.G.D</f>
        <v>116.9253132</v>
      </c>
      <c r="K92" s="88">
        <f>(F92+G92)*97/100*R.D.S</f>
        <v>11.463266</v>
      </c>
      <c r="L92" s="88">
        <f>IF((F92+G92)-H92&gt;Seuil*BRUT,((F92+G92)-H92)*1/100,0)</f>
        <v>21.798574399999996</v>
      </c>
      <c r="M92" s="88">
        <f>(F92+G92)-(H92+I92+J92+K92+L92)</f>
        <v>1974.6466096</v>
      </c>
      <c r="N92" s="88">
        <f>M92*6.55957</f>
        <v>12952.832660933871</v>
      </c>
    </row>
    <row r="93" spans="2:14" ht="10.5" customHeight="1">
      <c r="B93" s="90">
        <v>2</v>
      </c>
      <c r="C93" s="90" t="s">
        <v>27</v>
      </c>
      <c r="D93" s="90">
        <v>570</v>
      </c>
      <c r="E93" s="91">
        <v>502</v>
      </c>
      <c r="F93" s="86">
        <f>E93*PA/12</f>
        <v>2294.45375</v>
      </c>
      <c r="G93" s="87">
        <f>IF(E93&gt;298,INT(F93)/100,IRPLANCHER)</f>
        <v>22.94</v>
      </c>
      <c r="H93" s="88">
        <f>F93*pension</f>
        <v>180.11461937500002</v>
      </c>
      <c r="I93" s="88">
        <f>((F93+G93)*97/100)*C.S.G.N.D</f>
        <v>53.948926500000006</v>
      </c>
      <c r="J93" s="88">
        <f>(F93+G93)*97/100*C.S.G.D</f>
        <v>114.6414688125</v>
      </c>
      <c r="K93" s="88">
        <f>(F93+G93)*97/100*R.D.S</f>
        <v>11.2393596875</v>
      </c>
      <c r="L93" s="88">
        <f>IF((F93+G93)-H93&gt;Seuil*BRUT,((F93+G93)-H93)*1/100,0)</f>
        <v>21.37279130625</v>
      </c>
      <c r="M93" s="88">
        <f>(F93+G93)-(H93+I93+J93+K93+L93)</f>
        <v>1936.07658431875</v>
      </c>
      <c r="N93" s="88">
        <f>M93*6.55957</f>
        <v>12699.829880199743</v>
      </c>
    </row>
    <row r="94" spans="2:14" ht="10.5" customHeight="1">
      <c r="B94" s="90">
        <v>1</v>
      </c>
      <c r="C94" s="90" t="s">
        <v>99</v>
      </c>
      <c r="D94" s="90">
        <v>550</v>
      </c>
      <c r="E94" s="91">
        <v>487</v>
      </c>
      <c r="F94" s="86">
        <f>E94*PA/12</f>
        <v>2225.894375</v>
      </c>
      <c r="G94" s="87">
        <f>IF(E94&gt;298,INT(F94)/100,IRPLANCHER)</f>
        <v>22.25</v>
      </c>
      <c r="H94" s="88">
        <f>F94*pension</f>
        <v>174.73270843749998</v>
      </c>
      <c r="I94" s="88">
        <f>((F94+G94)*97/100)*C.S.G.N.D</f>
        <v>52.336801050000005</v>
      </c>
      <c r="J94" s="88">
        <f>(F94+G94)*97/100*C.S.G.D</f>
        <v>111.21570223124999</v>
      </c>
      <c r="K94" s="88">
        <f>(F94+G94)*97/100*R.D.S</f>
        <v>10.90350021875</v>
      </c>
      <c r="L94" s="88">
        <f>IF((F94+G94)-H94&gt;Seuil*BRUT,((F94+G94)-H94)*1/100,0)</f>
        <v>20.734116665624995</v>
      </c>
      <c r="M94" s="88">
        <f>(F94+G94)-(H94+I94+J94+K94+L94)</f>
        <v>1878.2215463968748</v>
      </c>
      <c r="N94" s="88">
        <f>M94*6.55957</f>
        <v>12320.325709098548</v>
      </c>
    </row>
    <row r="95" spans="2:14" ht="10.5" customHeight="1">
      <c r="B95" s="177"/>
      <c r="C95" s="110"/>
      <c r="D95" s="208"/>
      <c r="E95" s="60"/>
      <c r="F95" s="60"/>
      <c r="G95" s="60"/>
      <c r="H95" s="60"/>
      <c r="I95" s="60"/>
      <c r="J95" s="60"/>
      <c r="K95" s="60"/>
      <c r="L95" s="60"/>
      <c r="M95" s="74"/>
      <c r="N95" s="88"/>
    </row>
    <row r="96" spans="2:14" ht="10.5" customHeight="1">
      <c r="B96" s="76"/>
      <c r="C96" s="77"/>
      <c r="D96" s="293" t="s">
        <v>144</v>
      </c>
      <c r="E96" s="293"/>
      <c r="F96" s="293"/>
      <c r="G96" s="293"/>
      <c r="H96" s="293"/>
      <c r="I96" s="79"/>
      <c r="J96" s="77"/>
      <c r="K96" s="77"/>
      <c r="L96" s="79"/>
      <c r="M96" s="181"/>
      <c r="N96" s="88"/>
    </row>
    <row r="97" spans="2:14" ht="10.5" customHeight="1">
      <c r="B97" s="91"/>
      <c r="C97" s="60"/>
      <c r="D97" s="182"/>
      <c r="E97" s="98"/>
      <c r="F97" s="60"/>
      <c r="G97" s="60"/>
      <c r="H97" s="98"/>
      <c r="I97" s="98"/>
      <c r="J97" s="98"/>
      <c r="K97" s="98"/>
      <c r="L97" s="98"/>
      <c r="M97" s="74"/>
      <c r="N97" s="88"/>
    </row>
    <row r="98" spans="2:14" ht="10.5" customHeight="1">
      <c r="B98" s="90">
        <v>8</v>
      </c>
      <c r="C98" s="90"/>
      <c r="D98" s="90">
        <v>638</v>
      </c>
      <c r="E98" s="91">
        <v>534</v>
      </c>
      <c r="F98" s="86">
        <f aca="true" t="shared" si="24" ref="F98:F105">E98*PA/12</f>
        <v>2440.71375</v>
      </c>
      <c r="G98" s="87">
        <f aca="true" t="shared" si="25" ref="G98:G105">IF(E98&gt;298,INT(F98)/100,IRPLANCHER)</f>
        <v>24.4</v>
      </c>
      <c r="H98" s="88">
        <f aca="true" t="shared" si="26" ref="H98:H105">F98*pension</f>
        <v>191.596029375</v>
      </c>
      <c r="I98" s="88">
        <f aca="true" t="shared" si="27" ref="I98:I105">((F98+G98)*97/100)*C.S.G.N.D</f>
        <v>57.3878481</v>
      </c>
      <c r="J98" s="88">
        <f aca="true" t="shared" si="28" ref="J98:J105">(F98+G98)*97/100*C.S.G.D</f>
        <v>121.94917721249999</v>
      </c>
      <c r="K98" s="88">
        <f aca="true" t="shared" si="29" ref="K98:K105">(F98+G98)*97/100*R.D.S</f>
        <v>11.9558016875</v>
      </c>
      <c r="L98" s="88">
        <f aca="true" t="shared" si="30" ref="L98:L105">IF((F98+G98)-H98&gt;Seuil*BRUT,((F98+G98)-H98)*1/100,0)</f>
        <v>22.73517720625</v>
      </c>
      <c r="M98" s="88">
        <f aca="true" t="shared" si="31" ref="M98:M105">(F98+G98)-(H98+I98+J98+K98+L98)</f>
        <v>2059.48971641875</v>
      </c>
      <c r="N98" s="88">
        <f aca="true" t="shared" si="32" ref="N98:N105">M98*6.55957</f>
        <v>13509.36695912894</v>
      </c>
    </row>
    <row r="99" spans="2:14" ht="10.5" customHeight="1">
      <c r="B99" s="90">
        <v>7</v>
      </c>
      <c r="C99" s="90" t="s">
        <v>140</v>
      </c>
      <c r="D99" s="90">
        <v>597</v>
      </c>
      <c r="E99" s="91">
        <v>503</v>
      </c>
      <c r="F99" s="86">
        <f t="shared" si="24"/>
        <v>2299.024375</v>
      </c>
      <c r="G99" s="87">
        <f t="shared" si="25"/>
        <v>22.99</v>
      </c>
      <c r="H99" s="88">
        <f t="shared" si="26"/>
        <v>180.4734134375</v>
      </c>
      <c r="I99" s="88">
        <f t="shared" si="27"/>
        <v>54.05649465</v>
      </c>
      <c r="J99" s="88">
        <f t="shared" si="28"/>
        <v>114.87005113124998</v>
      </c>
      <c r="K99" s="88">
        <f t="shared" si="29"/>
        <v>11.26176971875</v>
      </c>
      <c r="L99" s="88">
        <f t="shared" si="30"/>
        <v>21.415409615625</v>
      </c>
      <c r="M99" s="88">
        <f t="shared" si="31"/>
        <v>1939.9372364468747</v>
      </c>
      <c r="N99" s="88">
        <f t="shared" si="32"/>
        <v>12725.154098079825</v>
      </c>
    </row>
    <row r="100" spans="2:14" ht="10.5" customHeight="1">
      <c r="B100" s="90">
        <v>6</v>
      </c>
      <c r="C100" s="90" t="s">
        <v>141</v>
      </c>
      <c r="D100" s="90">
        <v>566</v>
      </c>
      <c r="E100" s="91">
        <v>479</v>
      </c>
      <c r="F100" s="86">
        <f t="shared" si="24"/>
        <v>2189.329375</v>
      </c>
      <c r="G100" s="87">
        <f t="shared" si="25"/>
        <v>21.89</v>
      </c>
      <c r="H100" s="88">
        <f t="shared" si="26"/>
        <v>171.86235593749998</v>
      </c>
      <c r="I100" s="88">
        <f t="shared" si="27"/>
        <v>51.47718704999999</v>
      </c>
      <c r="J100" s="88">
        <f t="shared" si="28"/>
        <v>109.38902248124997</v>
      </c>
      <c r="K100" s="88">
        <f t="shared" si="29"/>
        <v>10.724413968749998</v>
      </c>
      <c r="L100" s="88">
        <f t="shared" si="30"/>
        <v>20.393570190624995</v>
      </c>
      <c r="M100" s="88">
        <f t="shared" si="31"/>
        <v>1847.3728253718748</v>
      </c>
      <c r="N100" s="88">
        <f t="shared" si="32"/>
        <v>12117.971364124589</v>
      </c>
    </row>
    <row r="101" spans="2:14" ht="10.5" customHeight="1">
      <c r="B101" s="90">
        <v>5</v>
      </c>
      <c r="C101" s="90" t="s">
        <v>141</v>
      </c>
      <c r="D101" s="90">
        <v>535</v>
      </c>
      <c r="E101" s="91">
        <v>456</v>
      </c>
      <c r="F101" s="86">
        <f t="shared" si="24"/>
        <v>2084.205</v>
      </c>
      <c r="G101" s="87">
        <f t="shared" si="25"/>
        <v>20.84</v>
      </c>
      <c r="H101" s="88">
        <f t="shared" si="26"/>
        <v>163.6100925</v>
      </c>
      <c r="I101" s="88">
        <f t="shared" si="27"/>
        <v>49.005447600000004</v>
      </c>
      <c r="J101" s="88">
        <f t="shared" si="28"/>
        <v>104.13657615000001</v>
      </c>
      <c r="K101" s="88">
        <f t="shared" si="29"/>
        <v>10.20946825</v>
      </c>
      <c r="L101" s="88">
        <f t="shared" si="30"/>
        <v>19.414349075</v>
      </c>
      <c r="M101" s="88">
        <f t="shared" si="31"/>
        <v>1758.669066425</v>
      </c>
      <c r="N101" s="88">
        <f t="shared" si="32"/>
        <v>11536.112848049437</v>
      </c>
    </row>
    <row r="102" spans="2:14" ht="10.5" customHeight="1">
      <c r="B102" s="90">
        <v>4</v>
      </c>
      <c r="C102" s="90" t="s">
        <v>141</v>
      </c>
      <c r="D102" s="90">
        <v>505</v>
      </c>
      <c r="E102" s="91">
        <v>435</v>
      </c>
      <c r="F102" s="86">
        <f t="shared" si="24"/>
        <v>1988.221875</v>
      </c>
      <c r="G102" s="87">
        <f t="shared" si="25"/>
        <v>19.88</v>
      </c>
      <c r="H102" s="88">
        <f t="shared" si="26"/>
        <v>156.0754171875</v>
      </c>
      <c r="I102" s="88">
        <f t="shared" si="27"/>
        <v>46.74861165</v>
      </c>
      <c r="J102" s="88">
        <f t="shared" si="28"/>
        <v>99.34079975625</v>
      </c>
      <c r="K102" s="88">
        <f t="shared" si="29"/>
        <v>9.73929409375</v>
      </c>
      <c r="L102" s="88">
        <f t="shared" si="30"/>
        <v>18.520264578125</v>
      </c>
      <c r="M102" s="88">
        <f t="shared" si="31"/>
        <v>1677.677487734375</v>
      </c>
      <c r="N102" s="88">
        <f t="shared" si="32"/>
        <v>11004.842918217775</v>
      </c>
    </row>
    <row r="103" spans="2:14" ht="10.5" customHeight="1">
      <c r="B103" s="90">
        <v>3</v>
      </c>
      <c r="C103" s="90" t="s">
        <v>27</v>
      </c>
      <c r="D103" s="90">
        <v>477</v>
      </c>
      <c r="E103" s="91">
        <v>415</v>
      </c>
      <c r="F103" s="86">
        <f t="shared" si="24"/>
        <v>1896.8093749999998</v>
      </c>
      <c r="G103" s="87">
        <f t="shared" si="25"/>
        <v>18.96</v>
      </c>
      <c r="H103" s="88">
        <f t="shared" si="26"/>
        <v>148.8995359375</v>
      </c>
      <c r="I103" s="88">
        <f t="shared" si="27"/>
        <v>44.59911105</v>
      </c>
      <c r="J103" s="88">
        <f t="shared" si="28"/>
        <v>94.77311098124999</v>
      </c>
      <c r="K103" s="88">
        <f t="shared" si="29"/>
        <v>9.29148146875</v>
      </c>
      <c r="L103" s="88">
        <f t="shared" si="30"/>
        <v>17.668698390625</v>
      </c>
      <c r="M103" s="88">
        <f t="shared" si="31"/>
        <v>1600.537437171875</v>
      </c>
      <c r="N103" s="88">
        <f t="shared" si="32"/>
        <v>10498.837356749515</v>
      </c>
    </row>
    <row r="104" spans="2:14" ht="10.5" customHeight="1">
      <c r="B104" s="90">
        <v>2</v>
      </c>
      <c r="C104" s="90" t="s">
        <v>27</v>
      </c>
      <c r="D104" s="90">
        <v>451</v>
      </c>
      <c r="E104" s="91">
        <v>396</v>
      </c>
      <c r="F104" s="86">
        <f t="shared" si="24"/>
        <v>1809.9674999999997</v>
      </c>
      <c r="G104" s="87">
        <f t="shared" si="25"/>
        <v>18.09</v>
      </c>
      <c r="H104" s="88">
        <f t="shared" si="26"/>
        <v>142.08244874999997</v>
      </c>
      <c r="I104" s="88">
        <f t="shared" si="27"/>
        <v>42.55717859999999</v>
      </c>
      <c r="J104" s="88">
        <f t="shared" si="28"/>
        <v>90.43400452499998</v>
      </c>
      <c r="K104" s="88">
        <f t="shared" si="29"/>
        <v>8.866078874999998</v>
      </c>
      <c r="L104" s="88">
        <f t="shared" si="30"/>
        <v>16.859750512499996</v>
      </c>
      <c r="M104" s="88">
        <f t="shared" si="31"/>
        <v>1527.2580387374996</v>
      </c>
      <c r="N104" s="88">
        <f t="shared" si="32"/>
        <v>10018.15601316134</v>
      </c>
    </row>
    <row r="105" spans="2:14" ht="10.5" customHeight="1">
      <c r="B105" s="90">
        <v>1</v>
      </c>
      <c r="C105" s="90" t="s">
        <v>28</v>
      </c>
      <c r="D105" s="90">
        <v>422</v>
      </c>
      <c r="E105" s="91">
        <v>375</v>
      </c>
      <c r="F105" s="86">
        <f t="shared" si="24"/>
        <v>1713.984375</v>
      </c>
      <c r="G105" s="87">
        <f t="shared" si="25"/>
        <v>17.13</v>
      </c>
      <c r="H105" s="88">
        <f t="shared" si="26"/>
        <v>134.5477734375</v>
      </c>
      <c r="I105" s="88">
        <f t="shared" si="27"/>
        <v>40.300342650000005</v>
      </c>
      <c r="J105" s="88">
        <f t="shared" si="28"/>
        <v>85.63822813125</v>
      </c>
      <c r="K105" s="88">
        <f t="shared" si="29"/>
        <v>8.39590471875</v>
      </c>
      <c r="L105" s="88">
        <f t="shared" si="30"/>
        <v>15.965666015625002</v>
      </c>
      <c r="M105" s="88">
        <f t="shared" si="31"/>
        <v>1446.2664600468752</v>
      </c>
      <c r="N105" s="88">
        <f t="shared" si="32"/>
        <v>9486.88608332968</v>
      </c>
    </row>
    <row r="106" spans="2:14" ht="10.5" customHeight="1">
      <c r="B106" s="91"/>
      <c r="C106" s="60"/>
      <c r="D106" s="98"/>
      <c r="E106" s="98"/>
      <c r="F106" s="183"/>
      <c r="G106" s="183"/>
      <c r="H106" s="183"/>
      <c r="I106" s="183"/>
      <c r="J106" s="183"/>
      <c r="K106" s="183"/>
      <c r="L106" s="183"/>
      <c r="M106" s="74"/>
      <c r="N106" s="88"/>
    </row>
    <row r="107" spans="2:14" ht="10.5" customHeight="1">
      <c r="B107" s="76"/>
      <c r="C107" s="77"/>
      <c r="D107" s="293" t="s">
        <v>142</v>
      </c>
      <c r="E107" s="293"/>
      <c r="F107" s="293"/>
      <c r="G107" s="293"/>
      <c r="H107" s="293"/>
      <c r="I107" s="293"/>
      <c r="J107" s="77"/>
      <c r="K107" s="77"/>
      <c r="L107" s="77"/>
      <c r="M107" s="181"/>
      <c r="N107" s="88"/>
    </row>
    <row r="108" spans="2:14" ht="10.5" customHeight="1">
      <c r="B108" s="91"/>
      <c r="C108" s="60"/>
      <c r="D108" s="182"/>
      <c r="E108" s="98"/>
      <c r="F108" s="183"/>
      <c r="G108" s="183"/>
      <c r="H108" s="183"/>
      <c r="I108" s="183"/>
      <c r="J108" s="183"/>
      <c r="K108" s="183"/>
      <c r="L108" s="183"/>
      <c r="M108" s="74"/>
      <c r="N108" s="88"/>
    </row>
    <row r="109" spans="2:14" ht="10.5" customHeight="1">
      <c r="B109" s="90">
        <v>8</v>
      </c>
      <c r="C109" s="90"/>
      <c r="D109" s="90">
        <v>593</v>
      </c>
      <c r="E109" s="91">
        <v>500</v>
      </c>
      <c r="F109" s="86">
        <f aca="true" t="shared" si="33" ref="F109:F116">E109*PA/12</f>
        <v>2285.3125</v>
      </c>
      <c r="G109" s="87">
        <f aca="true" t="shared" si="34" ref="G109:G116">IF(E109&gt;298,INT(F109)/100,IRPLANCHER)</f>
        <v>22.85</v>
      </c>
      <c r="H109" s="88">
        <f aca="true" t="shared" si="35" ref="H109:H116">F109*pension</f>
        <v>179.39703125</v>
      </c>
      <c r="I109" s="88">
        <f aca="true" t="shared" si="36" ref="I109:I116">((F109+G109)*97/100)*C.S.G.N.D</f>
        <v>53.734023</v>
      </c>
      <c r="J109" s="88">
        <f aca="true" t="shared" si="37" ref="J109:J116">(F109+G109)*97/100*C.S.G.D</f>
        <v>114.184798875</v>
      </c>
      <c r="K109" s="88">
        <f aca="true" t="shared" si="38" ref="K109:K116">(F109+G109)*97/100*R.D.S</f>
        <v>11.194588125000001</v>
      </c>
      <c r="L109" s="88">
        <f aca="true" t="shared" si="39" ref="L109:L116">IF((F109+G109)-H109&gt;Seuil*BRUT,((F109+G109)-H109)*1/100,0)</f>
        <v>21.287654687499998</v>
      </c>
      <c r="M109" s="88">
        <f aca="true" t="shared" si="40" ref="M109:M116">(F109+G109)-(H109+I109+J109+K109+L109)</f>
        <v>1928.3644040625</v>
      </c>
      <c r="N109" s="88">
        <f aca="true" t="shared" si="41" ref="N109:N116">M109*6.55957</f>
        <v>12649.241293956253</v>
      </c>
    </row>
    <row r="110" spans="2:14" ht="10.5" customHeight="1">
      <c r="B110" s="90">
        <v>7</v>
      </c>
      <c r="C110" s="90" t="s">
        <v>24</v>
      </c>
      <c r="D110" s="90">
        <v>561</v>
      </c>
      <c r="E110" s="91">
        <v>475</v>
      </c>
      <c r="F110" s="86">
        <f t="shared" si="33"/>
        <v>2171.046875</v>
      </c>
      <c r="G110" s="87">
        <f t="shared" si="34"/>
        <v>21.71</v>
      </c>
      <c r="H110" s="88">
        <f t="shared" si="35"/>
        <v>170.4271796875</v>
      </c>
      <c r="I110" s="88">
        <f t="shared" si="36"/>
        <v>51.04738005</v>
      </c>
      <c r="J110" s="88">
        <f t="shared" si="37"/>
        <v>108.47568260624999</v>
      </c>
      <c r="K110" s="88">
        <f t="shared" si="38"/>
        <v>10.63487084375</v>
      </c>
      <c r="L110" s="88">
        <f t="shared" si="39"/>
        <v>20.223296953125</v>
      </c>
      <c r="M110" s="88">
        <f t="shared" si="40"/>
        <v>1831.948464859375</v>
      </c>
      <c r="N110" s="88">
        <f t="shared" si="41"/>
        <v>12016.794191637611</v>
      </c>
    </row>
    <row r="111" spans="2:14" ht="10.5" customHeight="1">
      <c r="B111" s="90">
        <v>6</v>
      </c>
      <c r="C111" s="90" t="s">
        <v>24</v>
      </c>
      <c r="D111" s="90">
        <v>530</v>
      </c>
      <c r="E111" s="91">
        <v>454</v>
      </c>
      <c r="F111" s="86">
        <f t="shared" si="33"/>
        <v>2075.06375</v>
      </c>
      <c r="G111" s="87">
        <f t="shared" si="34"/>
        <v>20.75</v>
      </c>
      <c r="H111" s="88">
        <f t="shared" si="35"/>
        <v>162.892504375</v>
      </c>
      <c r="I111" s="88">
        <f t="shared" si="36"/>
        <v>48.7905441</v>
      </c>
      <c r="J111" s="88">
        <f t="shared" si="37"/>
        <v>103.67990621249999</v>
      </c>
      <c r="K111" s="88">
        <f t="shared" si="38"/>
        <v>10.1646966875</v>
      </c>
      <c r="L111" s="88">
        <f t="shared" si="39"/>
        <v>19.329212456249998</v>
      </c>
      <c r="M111" s="88">
        <f t="shared" si="40"/>
        <v>1750.9568861687499</v>
      </c>
      <c r="N111" s="88">
        <f t="shared" si="41"/>
        <v>11485.524261805946</v>
      </c>
    </row>
    <row r="112" spans="2:14" ht="10.5" customHeight="1">
      <c r="B112" s="90">
        <v>5</v>
      </c>
      <c r="C112" s="90" t="s">
        <v>143</v>
      </c>
      <c r="D112" s="90">
        <v>499</v>
      </c>
      <c r="E112" s="91">
        <v>430</v>
      </c>
      <c r="F112" s="86">
        <f t="shared" si="33"/>
        <v>1965.3687499999999</v>
      </c>
      <c r="G112" s="87">
        <f t="shared" si="34"/>
        <v>19.65</v>
      </c>
      <c r="H112" s="88">
        <f t="shared" si="35"/>
        <v>154.281446875</v>
      </c>
      <c r="I112" s="88">
        <f t="shared" si="36"/>
        <v>46.211236500000005</v>
      </c>
      <c r="J112" s="88">
        <f t="shared" si="37"/>
        <v>98.1988775625</v>
      </c>
      <c r="K112" s="88">
        <f t="shared" si="38"/>
        <v>9.627340937500001</v>
      </c>
      <c r="L112" s="88">
        <f t="shared" si="39"/>
        <v>18.30737303125</v>
      </c>
      <c r="M112" s="88">
        <f t="shared" si="40"/>
        <v>1658.39247509375</v>
      </c>
      <c r="N112" s="88">
        <f t="shared" si="41"/>
        <v>10878.34152785071</v>
      </c>
    </row>
    <row r="113" spans="2:14" ht="10.5" customHeight="1">
      <c r="B113" s="90">
        <v>4</v>
      </c>
      <c r="C113" s="90" t="s">
        <v>143</v>
      </c>
      <c r="D113" s="90">
        <v>470</v>
      </c>
      <c r="E113" s="91">
        <v>411</v>
      </c>
      <c r="F113" s="86">
        <f t="shared" si="33"/>
        <v>1878.5268749999998</v>
      </c>
      <c r="G113" s="87">
        <f t="shared" si="34"/>
        <v>18.78</v>
      </c>
      <c r="H113" s="88">
        <f t="shared" si="35"/>
        <v>147.46435968749998</v>
      </c>
      <c r="I113" s="88">
        <f t="shared" si="36"/>
        <v>44.169304049999994</v>
      </c>
      <c r="J113" s="88">
        <f t="shared" si="37"/>
        <v>93.85977110624998</v>
      </c>
      <c r="K113" s="88">
        <f t="shared" si="38"/>
        <v>9.20193834375</v>
      </c>
      <c r="L113" s="88">
        <f t="shared" si="39"/>
        <v>17.498425153124998</v>
      </c>
      <c r="M113" s="88">
        <f t="shared" si="40"/>
        <v>1585.1130766593749</v>
      </c>
      <c r="N113" s="88">
        <f t="shared" si="41"/>
        <v>10397.660184262535</v>
      </c>
    </row>
    <row r="114" spans="2:14" ht="10.5" customHeight="1">
      <c r="B114" s="90">
        <v>3</v>
      </c>
      <c r="C114" s="90" t="s">
        <v>97</v>
      </c>
      <c r="D114" s="90">
        <v>441</v>
      </c>
      <c r="E114" s="91">
        <v>388</v>
      </c>
      <c r="F114" s="86">
        <f t="shared" si="33"/>
        <v>1773.4025</v>
      </c>
      <c r="G114" s="87">
        <f t="shared" si="34"/>
        <v>17.73</v>
      </c>
      <c r="H114" s="88">
        <f t="shared" si="35"/>
        <v>139.21209625</v>
      </c>
      <c r="I114" s="88">
        <f t="shared" si="36"/>
        <v>41.6975646</v>
      </c>
      <c r="J114" s="88">
        <f t="shared" si="37"/>
        <v>88.607324775</v>
      </c>
      <c r="K114" s="88">
        <f t="shared" si="38"/>
        <v>8.686992625</v>
      </c>
      <c r="L114" s="88">
        <f t="shared" si="39"/>
        <v>16.5192040375</v>
      </c>
      <c r="M114" s="88">
        <f t="shared" si="40"/>
        <v>1496.4093177125</v>
      </c>
      <c r="N114" s="88">
        <f t="shared" si="41"/>
        <v>9815.801668187383</v>
      </c>
    </row>
    <row r="115" spans="2:14" ht="10.5" customHeight="1">
      <c r="B115" s="90">
        <v>2</v>
      </c>
      <c r="C115" s="90" t="s">
        <v>97</v>
      </c>
      <c r="D115" s="90">
        <v>418</v>
      </c>
      <c r="E115" s="91">
        <v>371</v>
      </c>
      <c r="F115" s="86">
        <f t="shared" si="33"/>
        <v>1695.7018749999997</v>
      </c>
      <c r="G115" s="87">
        <f t="shared" si="34"/>
        <v>16.95</v>
      </c>
      <c r="H115" s="88">
        <f t="shared" si="35"/>
        <v>133.11259718749997</v>
      </c>
      <c r="I115" s="88">
        <f t="shared" si="36"/>
        <v>39.870535649999994</v>
      </c>
      <c r="J115" s="88">
        <f t="shared" si="37"/>
        <v>84.72488825624997</v>
      </c>
      <c r="K115" s="88">
        <f t="shared" si="38"/>
        <v>8.306361593749997</v>
      </c>
      <c r="L115" s="88">
        <f t="shared" si="39"/>
        <v>15.795392778124999</v>
      </c>
      <c r="M115" s="88">
        <f t="shared" si="40"/>
        <v>1430.842099534375</v>
      </c>
      <c r="N115" s="88">
        <f t="shared" si="41"/>
        <v>9385.708910842699</v>
      </c>
    </row>
    <row r="116" spans="2:14" ht="10.5" customHeight="1">
      <c r="B116" s="90">
        <v>1</v>
      </c>
      <c r="C116" s="90" t="s">
        <v>27</v>
      </c>
      <c r="D116" s="90">
        <v>391</v>
      </c>
      <c r="E116" s="91">
        <v>357</v>
      </c>
      <c r="F116" s="86">
        <f t="shared" si="33"/>
        <v>1631.713125</v>
      </c>
      <c r="G116" s="87">
        <f t="shared" si="34"/>
        <v>16.31</v>
      </c>
      <c r="H116" s="88">
        <f t="shared" si="35"/>
        <v>128.0894803125</v>
      </c>
      <c r="I116" s="88">
        <f t="shared" si="36"/>
        <v>38.365978350000006</v>
      </c>
      <c r="J116" s="88">
        <f t="shared" si="37"/>
        <v>81.52770399375</v>
      </c>
      <c r="K116" s="88">
        <f t="shared" si="38"/>
        <v>7.992912156250001</v>
      </c>
      <c r="L116" s="88">
        <f t="shared" si="39"/>
        <v>15.199336446875</v>
      </c>
      <c r="M116" s="88">
        <f t="shared" si="40"/>
        <v>1376.8477137406248</v>
      </c>
      <c r="N116" s="88">
        <f t="shared" si="41"/>
        <v>9031.528957621591</v>
      </c>
    </row>
    <row r="117" spans="2:14" ht="10.5" customHeight="1">
      <c r="B117" s="91"/>
      <c r="C117" s="60"/>
      <c r="D117" s="98"/>
      <c r="E117" s="98"/>
      <c r="F117" s="93"/>
      <c r="G117" s="93"/>
      <c r="H117" s="183"/>
      <c r="I117" s="183"/>
      <c r="J117" s="183"/>
      <c r="K117" s="183"/>
      <c r="L117" s="183"/>
      <c r="M117" s="74"/>
      <c r="N117" s="88"/>
    </row>
    <row r="118" spans="2:14" ht="10.5" customHeight="1">
      <c r="B118" s="76"/>
      <c r="C118" s="77"/>
      <c r="D118" s="293" t="s">
        <v>136</v>
      </c>
      <c r="E118" s="293"/>
      <c r="F118" s="293"/>
      <c r="G118" s="293"/>
      <c r="H118" s="293"/>
      <c r="I118" s="94"/>
      <c r="J118" s="94"/>
      <c r="K118" s="94"/>
      <c r="L118" s="94"/>
      <c r="M118" s="181"/>
      <c r="N118" s="88"/>
    </row>
    <row r="119" spans="2:14" ht="10.5" customHeight="1">
      <c r="B119" s="91"/>
      <c r="C119" s="60"/>
      <c r="D119" s="182"/>
      <c r="E119" s="98"/>
      <c r="F119" s="93"/>
      <c r="G119" s="93"/>
      <c r="H119" s="183"/>
      <c r="I119" s="183"/>
      <c r="J119" s="183"/>
      <c r="K119" s="183"/>
      <c r="L119" s="183"/>
      <c r="M119" s="74"/>
      <c r="N119" s="88"/>
    </row>
    <row r="120" spans="2:14" ht="10.5" customHeight="1">
      <c r="B120" s="90">
        <v>13</v>
      </c>
      <c r="C120" s="90"/>
      <c r="D120" s="90">
        <v>558</v>
      </c>
      <c r="E120" s="91">
        <v>473</v>
      </c>
      <c r="F120" s="86">
        <f aca="true" t="shared" si="42" ref="F120:F132">E120*PA/12</f>
        <v>2161.905625</v>
      </c>
      <c r="G120" s="87">
        <f aca="true" t="shared" si="43" ref="G120:G132">IF(E120&gt;298,INT(F120)/100,IRPLANCHER)</f>
        <v>21.61</v>
      </c>
      <c r="H120" s="88">
        <f aca="true" t="shared" si="44" ref="H120:H132">F120*pension</f>
        <v>169.70959156249998</v>
      </c>
      <c r="I120" s="88">
        <f aca="true" t="shared" si="45" ref="I120:I132">((F120+G120)*97/100)*C.S.G.N.D</f>
        <v>50.832243749999996</v>
      </c>
      <c r="J120" s="88">
        <f aca="true" t="shared" si="46" ref="J120:J132">(F120+G120)*97/100*C.S.G.D</f>
        <v>108.01851796874999</v>
      </c>
      <c r="K120" s="88">
        <f aca="true" t="shared" si="47" ref="K120:K132">(F120+G120)*97/100*R.D.S</f>
        <v>10.59005078125</v>
      </c>
      <c r="L120" s="88">
        <f aca="true" t="shared" si="48" ref="L120:L132">IF((F120+G120)-H120&gt;Seuil*BRUT,((F120+G120)-H120)*1/100,0)</f>
        <v>20.138060334374998</v>
      </c>
      <c r="M120" s="88">
        <f aca="true" t="shared" si="49" ref="M120:M132">(F120+G120)-(H120+I120+J120+K120+L120)</f>
        <v>1824.227160603125</v>
      </c>
      <c r="N120" s="88">
        <f aca="true" t="shared" si="50" ref="N120:N132">M120*6.55957</f>
        <v>11966.14575587744</v>
      </c>
    </row>
    <row r="121" spans="2:14" ht="10.5" customHeight="1">
      <c r="B121" s="90">
        <v>12</v>
      </c>
      <c r="C121" s="90" t="s">
        <v>24</v>
      </c>
      <c r="D121" s="90">
        <v>524</v>
      </c>
      <c r="E121" s="91">
        <v>449</v>
      </c>
      <c r="F121" s="86">
        <f t="shared" si="42"/>
        <v>2052.210625</v>
      </c>
      <c r="G121" s="87">
        <f t="shared" si="43"/>
        <v>20.52</v>
      </c>
      <c r="H121" s="88">
        <f t="shared" si="44"/>
        <v>161.09853406250002</v>
      </c>
      <c r="I121" s="88">
        <f t="shared" si="45"/>
        <v>48.25316895</v>
      </c>
      <c r="J121" s="88">
        <f t="shared" si="46"/>
        <v>102.53798401875</v>
      </c>
      <c r="K121" s="88">
        <f t="shared" si="47"/>
        <v>10.05274353125</v>
      </c>
      <c r="L121" s="88">
        <f t="shared" si="48"/>
        <v>19.116320909375002</v>
      </c>
      <c r="M121" s="88">
        <f t="shared" si="49"/>
        <v>1731.6718735281252</v>
      </c>
      <c r="N121" s="88">
        <f t="shared" si="50"/>
        <v>11359.022871438883</v>
      </c>
    </row>
    <row r="122" spans="2:14" ht="10.5" customHeight="1">
      <c r="B122" s="90">
        <v>11</v>
      </c>
      <c r="C122" s="90" t="s">
        <v>26</v>
      </c>
      <c r="D122" s="90">
        <v>497</v>
      </c>
      <c r="E122" s="91">
        <v>428</v>
      </c>
      <c r="F122" s="86">
        <f t="shared" si="42"/>
        <v>1956.2275</v>
      </c>
      <c r="G122" s="87">
        <f t="shared" si="43"/>
        <v>19.56</v>
      </c>
      <c r="H122" s="88">
        <f t="shared" si="44"/>
        <v>153.56385875</v>
      </c>
      <c r="I122" s="88">
        <f t="shared" si="45"/>
        <v>45.996333</v>
      </c>
      <c r="J122" s="88">
        <f t="shared" si="46"/>
        <v>97.74220762499999</v>
      </c>
      <c r="K122" s="88">
        <f t="shared" si="47"/>
        <v>9.582569375</v>
      </c>
      <c r="L122" s="88">
        <f t="shared" si="48"/>
        <v>18.2222364125</v>
      </c>
      <c r="M122" s="88">
        <f t="shared" si="49"/>
        <v>1650.6802948374998</v>
      </c>
      <c r="N122" s="88">
        <f t="shared" si="50"/>
        <v>10827.752941607218</v>
      </c>
    </row>
    <row r="123" spans="2:14" ht="10.5" customHeight="1">
      <c r="B123" s="90">
        <v>10</v>
      </c>
      <c r="C123" s="90" t="s">
        <v>26</v>
      </c>
      <c r="D123" s="90">
        <v>472</v>
      </c>
      <c r="E123" s="91">
        <v>412</v>
      </c>
      <c r="F123" s="86">
        <f t="shared" si="42"/>
        <v>1883.0974999999999</v>
      </c>
      <c r="G123" s="87">
        <f t="shared" si="43"/>
        <v>18.83</v>
      </c>
      <c r="H123" s="88">
        <f t="shared" si="44"/>
        <v>147.82315375</v>
      </c>
      <c r="I123" s="88">
        <f t="shared" si="45"/>
        <v>44.27687219999999</v>
      </c>
      <c r="J123" s="88">
        <f t="shared" si="46"/>
        <v>94.08835342499998</v>
      </c>
      <c r="K123" s="88">
        <f t="shared" si="47"/>
        <v>9.224348374999998</v>
      </c>
      <c r="L123" s="88">
        <f t="shared" si="48"/>
        <v>17.541043462499996</v>
      </c>
      <c r="M123" s="88">
        <f t="shared" si="49"/>
        <v>1588.9737287874998</v>
      </c>
      <c r="N123" s="88">
        <f t="shared" si="50"/>
        <v>10422.98440214262</v>
      </c>
    </row>
    <row r="124" spans="2:14" ht="10.5" customHeight="1">
      <c r="B124" s="90">
        <v>9</v>
      </c>
      <c r="C124" s="90" t="s">
        <v>26</v>
      </c>
      <c r="D124" s="90">
        <v>450</v>
      </c>
      <c r="E124" s="91">
        <v>395</v>
      </c>
      <c r="F124" s="86">
        <f t="shared" si="42"/>
        <v>1805.3968749999997</v>
      </c>
      <c r="G124" s="87">
        <f t="shared" si="43"/>
        <v>18.05</v>
      </c>
      <c r="H124" s="88">
        <f t="shared" si="44"/>
        <v>141.7236546875</v>
      </c>
      <c r="I124" s="88">
        <f t="shared" si="45"/>
        <v>42.449843249999994</v>
      </c>
      <c r="J124" s="88">
        <f t="shared" si="46"/>
        <v>90.20591690624998</v>
      </c>
      <c r="K124" s="88">
        <f t="shared" si="47"/>
        <v>8.843717343749999</v>
      </c>
      <c r="L124" s="88">
        <f t="shared" si="48"/>
        <v>16.817232203125</v>
      </c>
      <c r="M124" s="88">
        <f t="shared" si="49"/>
        <v>1523.4065106093747</v>
      </c>
      <c r="N124" s="88">
        <f t="shared" si="50"/>
        <v>9992.891644797935</v>
      </c>
    </row>
    <row r="125" spans="2:14" ht="10.5" customHeight="1">
      <c r="B125" s="90">
        <v>8</v>
      </c>
      <c r="C125" s="90" t="s">
        <v>26</v>
      </c>
      <c r="D125" s="90">
        <v>431</v>
      </c>
      <c r="E125" s="91">
        <v>381</v>
      </c>
      <c r="F125" s="86">
        <f t="shared" si="42"/>
        <v>1741.408125</v>
      </c>
      <c r="G125" s="87">
        <f t="shared" si="43"/>
        <v>17.41</v>
      </c>
      <c r="H125" s="88">
        <f t="shared" si="44"/>
        <v>136.7005378125</v>
      </c>
      <c r="I125" s="88">
        <f t="shared" si="45"/>
        <v>40.94528595</v>
      </c>
      <c r="J125" s="88">
        <f t="shared" si="46"/>
        <v>87.00873264375</v>
      </c>
      <c r="K125" s="88">
        <f t="shared" si="47"/>
        <v>8.53026790625</v>
      </c>
      <c r="L125" s="88">
        <f t="shared" si="48"/>
        <v>16.221175871875</v>
      </c>
      <c r="M125" s="88">
        <f t="shared" si="49"/>
        <v>1469.412124815625</v>
      </c>
      <c r="N125" s="88">
        <f t="shared" si="50"/>
        <v>9638.71169157683</v>
      </c>
    </row>
    <row r="126" spans="2:14" ht="10.5" customHeight="1">
      <c r="B126" s="90">
        <v>7</v>
      </c>
      <c r="C126" s="90" t="s">
        <v>26</v>
      </c>
      <c r="D126" s="90">
        <v>413</v>
      </c>
      <c r="E126" s="91">
        <v>369</v>
      </c>
      <c r="F126" s="86">
        <f t="shared" si="42"/>
        <v>1686.5606249999998</v>
      </c>
      <c r="G126" s="87">
        <f t="shared" si="43"/>
        <v>16.86</v>
      </c>
      <c r="H126" s="88">
        <f t="shared" si="44"/>
        <v>132.39500906249998</v>
      </c>
      <c r="I126" s="88">
        <f t="shared" si="45"/>
        <v>39.655632149999995</v>
      </c>
      <c r="J126" s="88">
        <f t="shared" si="46"/>
        <v>84.26821831874999</v>
      </c>
      <c r="K126" s="88">
        <f t="shared" si="47"/>
        <v>8.26159003125</v>
      </c>
      <c r="L126" s="88">
        <f t="shared" si="48"/>
        <v>15.710256159375</v>
      </c>
      <c r="M126" s="88">
        <f t="shared" si="49"/>
        <v>1423.1299192781248</v>
      </c>
      <c r="N126" s="88">
        <f t="shared" si="50"/>
        <v>9335.12032459921</v>
      </c>
    </row>
    <row r="127" spans="2:14" ht="10.5" customHeight="1">
      <c r="B127" s="90">
        <v>6</v>
      </c>
      <c r="C127" s="90" t="s">
        <v>27</v>
      </c>
      <c r="D127" s="90">
        <v>396</v>
      </c>
      <c r="E127" s="91">
        <v>360</v>
      </c>
      <c r="F127" s="86">
        <f t="shared" si="42"/>
        <v>1645.425</v>
      </c>
      <c r="G127" s="87">
        <f t="shared" si="43"/>
        <v>16.45</v>
      </c>
      <c r="H127" s="88">
        <f t="shared" si="44"/>
        <v>129.1658625</v>
      </c>
      <c r="I127" s="88">
        <f t="shared" si="45"/>
        <v>38.68845</v>
      </c>
      <c r="J127" s="88">
        <f t="shared" si="46"/>
        <v>82.21295624999999</v>
      </c>
      <c r="K127" s="88">
        <f t="shared" si="47"/>
        <v>8.06009375</v>
      </c>
      <c r="L127" s="88">
        <f t="shared" si="48"/>
        <v>15.327091375</v>
      </c>
      <c r="M127" s="88">
        <f t="shared" si="49"/>
        <v>1388.4205461249999</v>
      </c>
      <c r="N127" s="88">
        <f t="shared" si="50"/>
        <v>9107.441761745165</v>
      </c>
    </row>
    <row r="128" spans="2:14" ht="10.5" customHeight="1">
      <c r="B128" s="90">
        <v>5</v>
      </c>
      <c r="C128" s="90" t="s">
        <v>101</v>
      </c>
      <c r="D128" s="90">
        <v>380</v>
      </c>
      <c r="E128" s="91">
        <v>350</v>
      </c>
      <c r="F128" s="86">
        <f t="shared" si="42"/>
        <v>1599.71875</v>
      </c>
      <c r="G128" s="87">
        <f t="shared" si="43"/>
        <v>15.99</v>
      </c>
      <c r="H128" s="88">
        <f t="shared" si="44"/>
        <v>125.577921875</v>
      </c>
      <c r="I128" s="88">
        <f t="shared" si="45"/>
        <v>37.613699700000005</v>
      </c>
      <c r="J128" s="88">
        <f t="shared" si="46"/>
        <v>79.9291118625</v>
      </c>
      <c r="K128" s="88">
        <f t="shared" si="47"/>
        <v>7.8361874375000005</v>
      </c>
      <c r="L128" s="88">
        <f t="shared" si="48"/>
        <v>14.901308281250001</v>
      </c>
      <c r="M128" s="88">
        <f t="shared" si="49"/>
        <v>1349.85052084375</v>
      </c>
      <c r="N128" s="88">
        <f t="shared" si="50"/>
        <v>8854.438981011037</v>
      </c>
    </row>
    <row r="129" spans="2:14" ht="10.5" customHeight="1">
      <c r="B129" s="90">
        <v>4</v>
      </c>
      <c r="C129" s="90" t="s">
        <v>101</v>
      </c>
      <c r="D129" s="90">
        <v>362</v>
      </c>
      <c r="E129" s="91">
        <v>336</v>
      </c>
      <c r="F129" s="86">
        <f t="shared" si="42"/>
        <v>1535.7299999999998</v>
      </c>
      <c r="G129" s="87">
        <f t="shared" si="43"/>
        <v>15.35</v>
      </c>
      <c r="H129" s="88">
        <f t="shared" si="44"/>
        <v>120.55480499999999</v>
      </c>
      <c r="I129" s="88">
        <f t="shared" si="45"/>
        <v>36.109142399999996</v>
      </c>
      <c r="J129" s="88">
        <f t="shared" si="46"/>
        <v>76.73192759999999</v>
      </c>
      <c r="K129" s="88">
        <f t="shared" si="47"/>
        <v>7.5227379999999995</v>
      </c>
      <c r="L129" s="88">
        <f t="shared" si="48"/>
        <v>14.305251949999997</v>
      </c>
      <c r="M129" s="88">
        <f t="shared" si="49"/>
        <v>1295.8561350499997</v>
      </c>
      <c r="N129" s="88">
        <f t="shared" si="50"/>
        <v>8500.259027789927</v>
      </c>
    </row>
    <row r="130" spans="2:14" ht="10.5" customHeight="1">
      <c r="B130" s="90">
        <v>3</v>
      </c>
      <c r="C130" s="90" t="s">
        <v>101</v>
      </c>
      <c r="D130" s="90">
        <v>347</v>
      </c>
      <c r="E130" s="91">
        <v>325</v>
      </c>
      <c r="F130" s="86">
        <f t="shared" si="42"/>
        <v>1485.453125</v>
      </c>
      <c r="G130" s="87">
        <f t="shared" si="43"/>
        <v>14.85</v>
      </c>
      <c r="H130" s="88">
        <f t="shared" si="44"/>
        <v>116.6080703125</v>
      </c>
      <c r="I130" s="88">
        <f t="shared" si="45"/>
        <v>34.92705675</v>
      </c>
      <c r="J130" s="88">
        <f t="shared" si="46"/>
        <v>74.21999559374999</v>
      </c>
      <c r="K130" s="88">
        <f t="shared" si="47"/>
        <v>7.276470156249999</v>
      </c>
      <c r="L130" s="88">
        <f t="shared" si="48"/>
        <v>13.836950546874998</v>
      </c>
      <c r="M130" s="88">
        <f t="shared" si="49"/>
        <v>1253.4345816406249</v>
      </c>
      <c r="N130" s="88">
        <f t="shared" si="50"/>
        <v>8221.991878692394</v>
      </c>
    </row>
    <row r="131" spans="2:14" ht="10.5" customHeight="1">
      <c r="B131" s="90">
        <v>2</v>
      </c>
      <c r="C131" s="90" t="s">
        <v>101</v>
      </c>
      <c r="D131" s="90">
        <v>336</v>
      </c>
      <c r="E131" s="91">
        <v>318</v>
      </c>
      <c r="F131" s="86">
        <f t="shared" si="42"/>
        <v>1453.4587499999998</v>
      </c>
      <c r="G131" s="87">
        <f t="shared" si="43"/>
        <v>14.53</v>
      </c>
      <c r="H131" s="88">
        <f t="shared" si="44"/>
        <v>114.09651187499999</v>
      </c>
      <c r="I131" s="88">
        <f t="shared" si="45"/>
        <v>34.17477809999999</v>
      </c>
      <c r="J131" s="88">
        <f t="shared" si="46"/>
        <v>72.62140346249998</v>
      </c>
      <c r="K131" s="88">
        <f t="shared" si="47"/>
        <v>7.119745437499999</v>
      </c>
      <c r="L131" s="88">
        <f t="shared" si="48"/>
        <v>13.538922381249996</v>
      </c>
      <c r="M131" s="88">
        <f t="shared" si="49"/>
        <v>1226.4373887437498</v>
      </c>
      <c r="N131" s="88">
        <f t="shared" si="50"/>
        <v>8044.901902081839</v>
      </c>
    </row>
    <row r="132" spans="2:14" ht="10.5" customHeight="1">
      <c r="B132" s="90">
        <v>1</v>
      </c>
      <c r="C132" s="90" t="s">
        <v>28</v>
      </c>
      <c r="D132" s="90">
        <v>322</v>
      </c>
      <c r="E132" s="91">
        <v>308</v>
      </c>
      <c r="F132" s="86">
        <f t="shared" si="42"/>
        <v>1407.7524999999998</v>
      </c>
      <c r="G132" s="87">
        <f t="shared" si="43"/>
        <v>14.07</v>
      </c>
      <c r="H132" s="88">
        <f t="shared" si="44"/>
        <v>110.50857124999999</v>
      </c>
      <c r="I132" s="88">
        <f t="shared" si="45"/>
        <v>33.10002779999999</v>
      </c>
      <c r="J132" s="88">
        <f t="shared" si="46"/>
        <v>70.33755907499999</v>
      </c>
      <c r="K132" s="88">
        <f t="shared" si="47"/>
        <v>6.895839124999999</v>
      </c>
      <c r="L132" s="88">
        <f t="shared" si="48"/>
        <v>0</v>
      </c>
      <c r="M132" s="88">
        <f t="shared" si="49"/>
        <v>1200.9805027499997</v>
      </c>
      <c r="N132" s="88">
        <f t="shared" si="50"/>
        <v>7877.915676423815</v>
      </c>
    </row>
    <row r="133" spans="2:14" ht="10.5" customHeight="1">
      <c r="B133" s="64"/>
      <c r="C133" s="138"/>
      <c r="D133" s="138"/>
      <c r="E133" s="138"/>
      <c r="F133" s="140"/>
      <c r="G133" s="140"/>
      <c r="H133" s="140"/>
      <c r="I133" s="140"/>
      <c r="J133" s="140"/>
      <c r="K133" s="140"/>
      <c r="L133" s="140"/>
      <c r="M133" s="141"/>
      <c r="N133" s="18"/>
    </row>
    <row r="134" spans="2:13" ht="10.5" customHeight="1">
      <c r="B134" s="298" t="str">
        <f>FORMULES!E5</f>
        <v> -- Indemnité  de  Résidence  plancher  INM  298 ----- Prix point mensuel net : 3,857 euros (I.R. non comprise)</v>
      </c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</row>
    <row r="138" s="5" customFormat="1" ht="11.25">
      <c r="M138" s="38"/>
    </row>
    <row r="139" s="5" customFormat="1" ht="12.75">
      <c r="M139" s="146"/>
    </row>
    <row r="140" spans="2:13" ht="19.5" customHeight="1">
      <c r="B140" s="290" t="s">
        <v>136</v>
      </c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</row>
    <row r="142" spans="2:13" ht="12.75">
      <c r="B142" s="295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</row>
    <row r="143" spans="2:13" ht="12.75">
      <c r="B143"/>
      <c r="C143"/>
      <c r="D143"/>
      <c r="E143"/>
      <c r="F143"/>
      <c r="G143"/>
      <c r="H143" s="41"/>
      <c r="I143" s="41"/>
      <c r="J143" s="41"/>
      <c r="K143" s="41"/>
      <c r="L143" s="41"/>
      <c r="M143" s="41"/>
    </row>
    <row r="144" spans="2:13" ht="12.75" customHeight="1">
      <c r="B144" s="291" t="s">
        <v>67</v>
      </c>
      <c r="C144" s="291"/>
      <c r="D144" s="291"/>
      <c r="E144" s="291"/>
      <c r="F144" s="291"/>
      <c r="G144" s="291"/>
      <c r="H144" s="291"/>
      <c r="I144" s="291"/>
      <c r="J144" s="291"/>
      <c r="K144" s="291"/>
      <c r="L144" s="291"/>
      <c r="M144" s="291"/>
    </row>
    <row r="145" spans="2:13" ht="12.75">
      <c r="B145"/>
      <c r="C145"/>
      <c r="D145"/>
      <c r="E145"/>
      <c r="F145"/>
      <c r="G145"/>
      <c r="H145" s="41"/>
      <c r="I145" s="41"/>
      <c r="J145" s="41"/>
      <c r="K145" s="41"/>
      <c r="L145" s="41"/>
      <c r="M145" s="41"/>
    </row>
    <row r="146" spans="2:13" ht="6" customHeight="1">
      <c r="B146"/>
      <c r="C146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8:13" ht="12.75">
      <c r="H147" s="292" t="s">
        <v>36</v>
      </c>
      <c r="I147" s="292"/>
      <c r="J147" s="292"/>
      <c r="K147" s="292"/>
      <c r="L147" s="292"/>
      <c r="M147" s="44">
        <f>DATE</f>
        <v>39722</v>
      </c>
    </row>
    <row r="148" spans="2:13" ht="10.5" customHeight="1">
      <c r="B148" s="297" t="s">
        <v>137</v>
      </c>
      <c r="C148" s="297"/>
      <c r="D148" s="297"/>
      <c r="E148" s="176"/>
      <c r="F148" s="176"/>
      <c r="G148" s="176"/>
      <c r="H148" s="176"/>
      <c r="I148" s="176"/>
      <c r="J148" s="176"/>
      <c r="K148" s="176"/>
      <c r="L148" s="176"/>
      <c r="M148" s="48"/>
    </row>
    <row r="149" spans="2:13" ht="10.5" customHeight="1">
      <c r="B149" s="177"/>
      <c r="C149" s="110"/>
      <c r="E149" s="110"/>
      <c r="F149" s="110"/>
      <c r="G149" s="110"/>
      <c r="H149" s="110"/>
      <c r="I149" s="110"/>
      <c r="J149" s="110"/>
      <c r="K149" s="110"/>
      <c r="L149" s="110"/>
      <c r="M149" s="74"/>
    </row>
    <row r="150" spans="2:13" ht="10.5" customHeight="1">
      <c r="B150" s="177"/>
      <c r="C150" s="110"/>
      <c r="M150" s="74"/>
    </row>
    <row r="151" spans="2:14" ht="10.5" customHeight="1">
      <c r="B151" s="177"/>
      <c r="C151" s="110"/>
      <c r="F151" s="52" t="s">
        <v>37</v>
      </c>
      <c r="G151" s="112"/>
      <c r="H151" s="113"/>
      <c r="I151" s="53"/>
      <c r="J151" s="53"/>
      <c r="K151" s="53"/>
      <c r="L151" s="54"/>
      <c r="M151" s="55" t="s">
        <v>37</v>
      </c>
      <c r="N151" s="56" t="s">
        <v>38</v>
      </c>
    </row>
    <row r="152" spans="2:14" ht="10.5" customHeight="1">
      <c r="B152" s="57" t="s">
        <v>39</v>
      </c>
      <c r="C152" s="57" t="s">
        <v>87</v>
      </c>
      <c r="D152" s="57" t="s">
        <v>20</v>
      </c>
      <c r="E152" s="58" t="s">
        <v>21</v>
      </c>
      <c r="F152" s="59" t="s">
        <v>41</v>
      </c>
      <c r="G152" s="114" t="s">
        <v>65</v>
      </c>
      <c r="H152" s="192" t="s">
        <v>4</v>
      </c>
      <c r="I152" s="57" t="s">
        <v>42</v>
      </c>
      <c r="J152" s="57" t="s">
        <v>42</v>
      </c>
      <c r="K152" s="57" t="s">
        <v>43</v>
      </c>
      <c r="L152" s="57" t="s">
        <v>44</v>
      </c>
      <c r="M152" s="61" t="s">
        <v>45</v>
      </c>
      <c r="N152" s="62" t="s">
        <v>46</v>
      </c>
    </row>
    <row r="153" spans="2:14" ht="10.5" customHeight="1">
      <c r="B153" s="63"/>
      <c r="C153" s="63" t="s">
        <v>47</v>
      </c>
      <c r="D153" s="63"/>
      <c r="E153" s="64"/>
      <c r="F153" s="65" t="s">
        <v>48</v>
      </c>
      <c r="G153" s="115"/>
      <c r="H153" s="194">
        <v>0.0785</v>
      </c>
      <c r="I153" s="67">
        <v>0.024</v>
      </c>
      <c r="J153" s="67">
        <v>0.051</v>
      </c>
      <c r="K153" s="67">
        <v>0.005</v>
      </c>
      <c r="L153" s="67">
        <v>0.01</v>
      </c>
      <c r="M153" s="68" t="s">
        <v>48</v>
      </c>
      <c r="N153" s="69"/>
    </row>
    <row r="154" spans="2:14" ht="12.75">
      <c r="B154" s="91"/>
      <c r="C154" s="60"/>
      <c r="D154" s="98"/>
      <c r="E154" s="98"/>
      <c r="F154" s="178"/>
      <c r="G154" s="178"/>
      <c r="H154" s="179"/>
      <c r="I154" s="179"/>
      <c r="J154" s="179"/>
      <c r="K154" s="179"/>
      <c r="L154" s="179"/>
      <c r="M154" s="180"/>
      <c r="N154" s="75"/>
    </row>
    <row r="155" spans="2:14" ht="10.5" customHeight="1">
      <c r="B155" s="76"/>
      <c r="C155" s="77"/>
      <c r="D155" s="293" t="s">
        <v>138</v>
      </c>
      <c r="E155" s="293"/>
      <c r="F155" s="293"/>
      <c r="G155" s="293"/>
      <c r="H155" s="293"/>
      <c r="I155" s="293"/>
      <c r="J155" s="77"/>
      <c r="K155" s="79"/>
      <c r="L155" s="79"/>
      <c r="M155" s="181"/>
      <c r="N155" s="88"/>
    </row>
    <row r="156" spans="2:14" ht="10.5" customHeight="1">
      <c r="B156" s="177"/>
      <c r="C156" s="110"/>
      <c r="D156" s="208"/>
      <c r="E156" s="60"/>
      <c r="F156" s="60"/>
      <c r="G156" s="60"/>
      <c r="H156" s="60"/>
      <c r="I156" s="60"/>
      <c r="J156" s="60"/>
      <c r="K156" s="60"/>
      <c r="L156" s="60"/>
      <c r="M156" s="74"/>
      <c r="N156" s="88"/>
    </row>
    <row r="157" spans="2:14" ht="10.5" customHeight="1">
      <c r="B157" s="90">
        <v>5</v>
      </c>
      <c r="C157" s="90"/>
      <c r="D157" s="90">
        <v>638</v>
      </c>
      <c r="E157" s="91">
        <v>554</v>
      </c>
      <c r="F157" s="86">
        <f>E157*PA/12</f>
        <v>2532.12625</v>
      </c>
      <c r="G157" s="87">
        <f>IF(E157&gt;298,INT(F157)/100*3,IRPLANCHER3)</f>
        <v>75.96000000000001</v>
      </c>
      <c r="H157" s="88">
        <f>F157*pension</f>
        <v>198.77191062499998</v>
      </c>
      <c r="I157" s="88">
        <f>((F157+G157)*97/100)*C.S.G.N.D</f>
        <v>60.7162479</v>
      </c>
      <c r="J157" s="88">
        <f>(F157+G157)*97/100*C.S.G.D</f>
        <v>129.02202678749998</v>
      </c>
      <c r="K157" s="88">
        <f>(F157+G157)*97/100*R.D.S</f>
        <v>12.6492183125</v>
      </c>
      <c r="L157" s="88">
        <f>IF((F157+G157)-H157&gt;Seuil*BRUT,((F157+G157)-H157)*1/100,0)</f>
        <v>24.093143393749997</v>
      </c>
      <c r="M157" s="88">
        <f>(F157+G157)-(H157+I157+J157+K157+L157)</f>
        <v>2182.83370298125</v>
      </c>
      <c r="N157" s="88">
        <f>M157*6.55957</f>
        <v>14318.450473064719</v>
      </c>
    </row>
    <row r="158" spans="2:14" ht="10.5" customHeight="1">
      <c r="B158" s="90">
        <v>4</v>
      </c>
      <c r="C158" s="90" t="s">
        <v>26</v>
      </c>
      <c r="D158" s="90">
        <v>605</v>
      </c>
      <c r="E158" s="91">
        <v>529</v>
      </c>
      <c r="F158" s="86">
        <f>E158*PA/12</f>
        <v>2417.860625</v>
      </c>
      <c r="G158" s="87">
        <f>IF(E158&gt;298,INT(F158)/100*3,IRPLANCHER3)</f>
        <v>72.51</v>
      </c>
      <c r="H158" s="88">
        <f>F158*pension</f>
        <v>189.80205906249998</v>
      </c>
      <c r="I158" s="88">
        <f>((F158+G158)*97/100)*C.S.G.N.D</f>
        <v>57.975828150000005</v>
      </c>
      <c r="J158" s="88">
        <f>(F158+G158)*97/100*C.S.G.D</f>
        <v>123.19863481875</v>
      </c>
      <c r="K158" s="88">
        <f>(F158+G158)*97/100*R.D.S</f>
        <v>12.078297531250001</v>
      </c>
      <c r="L158" s="88">
        <f>IF((F158+G158)-H158&gt;Seuil*BRUT,((F158+G158)-H158)*1/100,0)</f>
        <v>23.005685659375</v>
      </c>
      <c r="M158" s="88">
        <f>(F158+G158)-(H158+I158+J158+K158+L158)</f>
        <v>2084.310119778125</v>
      </c>
      <c r="N158" s="88">
        <f>M158*6.55957</f>
        <v>13672.178132392997</v>
      </c>
    </row>
    <row r="159" spans="2:14" ht="10.5" customHeight="1">
      <c r="B159" s="90">
        <v>3</v>
      </c>
      <c r="C159" s="90" t="s">
        <v>97</v>
      </c>
      <c r="D159" s="90">
        <v>582</v>
      </c>
      <c r="E159" s="91">
        <v>512</v>
      </c>
      <c r="F159" s="86">
        <f>E159*PA/12</f>
        <v>2340.16</v>
      </c>
      <c r="G159" s="87">
        <f>IF(E159&gt;298,INT(F159)/100*3,IRPLANCHER3)</f>
        <v>70.19999999999999</v>
      </c>
      <c r="H159" s="88">
        <f>F159*pension</f>
        <v>183.70255999999998</v>
      </c>
      <c r="I159" s="88">
        <f>((F159+G159)*97/100)*C.S.G.N.D</f>
        <v>56.11318079999999</v>
      </c>
      <c r="J159" s="88">
        <f>(F159+G159)*97/100*C.S.G.D</f>
        <v>119.24050919999996</v>
      </c>
      <c r="K159" s="88">
        <f>(F159+G159)*97/100*R.D.S</f>
        <v>11.690245999999998</v>
      </c>
      <c r="L159" s="88">
        <f>IF((F159+G159)-H159&gt;Seuil*BRUT,((F159+G159)-H159)*1/100,0)</f>
        <v>22.266574399999996</v>
      </c>
      <c r="M159" s="88">
        <f>(F159+G159)-(H159+I159+J159+K159+L159)</f>
        <v>2017.3469295999998</v>
      </c>
      <c r="N159" s="88">
        <f>M159*6.55957</f>
        <v>13232.928398996271</v>
      </c>
    </row>
    <row r="160" spans="2:14" ht="10.5" customHeight="1">
      <c r="B160" s="90">
        <v>2</v>
      </c>
      <c r="C160" s="90" t="s">
        <v>27</v>
      </c>
      <c r="D160" s="90">
        <v>570</v>
      </c>
      <c r="E160" s="91">
        <v>502</v>
      </c>
      <c r="F160" s="86">
        <f>E160*PA/12</f>
        <v>2294.45375</v>
      </c>
      <c r="G160" s="87">
        <f>IF(E160&gt;298,INT(F160)/100*3,IRPLANCHER3)</f>
        <v>68.82000000000001</v>
      </c>
      <c r="H160" s="88">
        <f>F160*pension</f>
        <v>180.11461937500002</v>
      </c>
      <c r="I160" s="88">
        <f>((F160+G160)*97/100)*C.S.G.N.D</f>
        <v>55.017012900000005</v>
      </c>
      <c r="J160" s="88">
        <f>(F160+G160)*97/100*C.S.G.D</f>
        <v>116.9111524125</v>
      </c>
      <c r="K160" s="88">
        <f>(F160+G160)*97/100*R.D.S</f>
        <v>11.461877687500001</v>
      </c>
      <c r="L160" s="88">
        <f>IF((F160+G160)-H160&gt;Seuil*BRUT,((F160+G160)-H160)*1/100,0)</f>
        <v>21.83159130625</v>
      </c>
      <c r="M160" s="88">
        <f>(F160+G160)-(H160+I160+J160+K160+L160)</f>
        <v>1977.9374963187502</v>
      </c>
      <c r="N160" s="88">
        <f>M160*6.55957</f>
        <v>12974.419462727585</v>
      </c>
    </row>
    <row r="161" spans="2:14" ht="10.5" customHeight="1">
      <c r="B161" s="90">
        <v>1</v>
      </c>
      <c r="C161" s="90" t="s">
        <v>99</v>
      </c>
      <c r="D161" s="90">
        <v>550</v>
      </c>
      <c r="E161" s="91">
        <v>487</v>
      </c>
      <c r="F161" s="86">
        <f>E161*PA/12</f>
        <v>2225.894375</v>
      </c>
      <c r="G161" s="87">
        <f>IF(E161&gt;298,INT(F161)/100*3,IRPLANCHER3)</f>
        <v>66.75</v>
      </c>
      <c r="H161" s="88">
        <f>F161*pension</f>
        <v>174.73270843749998</v>
      </c>
      <c r="I161" s="88">
        <f>((F161+G161)*97/100)*C.S.G.N.D</f>
        <v>53.37276105</v>
      </c>
      <c r="J161" s="88">
        <f>(F161+G161)*97/100*C.S.G.D</f>
        <v>113.41711723124999</v>
      </c>
      <c r="K161" s="88">
        <f>(F161+G161)*97/100*R.D.S</f>
        <v>11.119325218750001</v>
      </c>
      <c r="L161" s="88">
        <f>IF((F161+G161)-H161&gt;Seuil*BRUT,((F161+G161)-H161)*1/100,0)</f>
        <v>21.179116665624996</v>
      </c>
      <c r="M161" s="88">
        <f>(F161+G161)-(H161+I161+J161+K161+L161)</f>
        <v>1918.823346396875</v>
      </c>
      <c r="N161" s="88">
        <f>M161*6.55957</f>
        <v>12586.656058324548</v>
      </c>
    </row>
    <row r="162" spans="2:14" ht="10.5" customHeight="1">
      <c r="B162" s="177"/>
      <c r="C162" s="110"/>
      <c r="D162" s="208"/>
      <c r="E162" s="60"/>
      <c r="F162" s="60"/>
      <c r="G162" s="60"/>
      <c r="H162" s="60"/>
      <c r="I162" s="60"/>
      <c r="J162" s="60"/>
      <c r="K162" s="60"/>
      <c r="L162" s="60"/>
      <c r="M162" s="74"/>
      <c r="N162" s="88"/>
    </row>
    <row r="163" spans="2:14" ht="10.5" customHeight="1">
      <c r="B163" s="76"/>
      <c r="C163" s="77"/>
      <c r="D163" s="293" t="s">
        <v>144</v>
      </c>
      <c r="E163" s="293"/>
      <c r="F163" s="293"/>
      <c r="G163" s="293"/>
      <c r="H163" s="293"/>
      <c r="I163" s="293"/>
      <c r="J163" s="77"/>
      <c r="K163" s="77"/>
      <c r="L163" s="79"/>
      <c r="M163" s="181"/>
      <c r="N163" s="88"/>
    </row>
    <row r="164" spans="2:14" ht="10.5" customHeight="1">
      <c r="B164" s="91"/>
      <c r="C164" s="60"/>
      <c r="D164" s="182"/>
      <c r="E164" s="98"/>
      <c r="F164" s="60"/>
      <c r="G164" s="60"/>
      <c r="H164" s="98"/>
      <c r="I164" s="98"/>
      <c r="J164" s="98"/>
      <c r="K164" s="98"/>
      <c r="L164" s="98"/>
      <c r="M164" s="74"/>
      <c r="N164" s="88"/>
    </row>
    <row r="165" spans="2:14" ht="10.5" customHeight="1">
      <c r="B165" s="90">
        <v>8</v>
      </c>
      <c r="C165" s="90"/>
      <c r="D165" s="90">
        <v>638</v>
      </c>
      <c r="E165" s="91">
        <v>534</v>
      </c>
      <c r="F165" s="86">
        <f aca="true" t="shared" si="51" ref="F165:F172">E165*PA/12</f>
        <v>2440.71375</v>
      </c>
      <c r="G165" s="87">
        <f aca="true" t="shared" si="52" ref="G165:G172">IF(E165&gt;298,INT(F165)/100*3,IRPLANCHER3)</f>
        <v>73.19999999999999</v>
      </c>
      <c r="H165" s="88">
        <f aca="true" t="shared" si="53" ref="H165:H172">F165*pension</f>
        <v>191.596029375</v>
      </c>
      <c r="I165" s="88">
        <f aca="true" t="shared" si="54" ref="I165:I172">((F165+G165)*97/100)*C.S.G.N.D</f>
        <v>58.5239121</v>
      </c>
      <c r="J165" s="88">
        <f aca="true" t="shared" si="55" ref="J165:J172">(F165+G165)*97/100*C.S.G.D</f>
        <v>124.36331321249997</v>
      </c>
      <c r="K165" s="88">
        <f aca="true" t="shared" si="56" ref="K165:K172">(F165+G165)*97/100*R.D.S</f>
        <v>12.192481687499999</v>
      </c>
      <c r="L165" s="88">
        <f aca="true" t="shared" si="57" ref="L165:L172">IF((F165+G165)-H165&gt;Seuil*BRUT,((F165+G165)-H165)*1/100,0)</f>
        <v>23.223177206249996</v>
      </c>
      <c r="M165" s="88">
        <f aca="true" t="shared" si="58" ref="M165:M172">(F165+G165)-(H165+I165+J165+K165+L165)</f>
        <v>2104.01483641875</v>
      </c>
      <c r="N165" s="88">
        <f aca="true" t="shared" si="59" ref="N165:N172">M165*6.55957</f>
        <v>13801.432600527338</v>
      </c>
    </row>
    <row r="166" spans="2:14" ht="10.5" customHeight="1">
      <c r="B166" s="90">
        <v>7</v>
      </c>
      <c r="C166" s="90" t="s">
        <v>140</v>
      </c>
      <c r="D166" s="90">
        <v>597</v>
      </c>
      <c r="E166" s="91">
        <v>503</v>
      </c>
      <c r="F166" s="86">
        <f t="shared" si="51"/>
        <v>2299.024375</v>
      </c>
      <c r="G166" s="87">
        <f t="shared" si="52"/>
        <v>68.97</v>
      </c>
      <c r="H166" s="88">
        <f t="shared" si="53"/>
        <v>180.4734134375</v>
      </c>
      <c r="I166" s="88">
        <f t="shared" si="54"/>
        <v>55.126909049999995</v>
      </c>
      <c r="J166" s="88">
        <f t="shared" si="55"/>
        <v>117.14468173124997</v>
      </c>
      <c r="K166" s="88">
        <f t="shared" si="56"/>
        <v>11.484772718749998</v>
      </c>
      <c r="L166" s="88">
        <f t="shared" si="57"/>
        <v>21.875209615625</v>
      </c>
      <c r="M166" s="88">
        <f t="shared" si="58"/>
        <v>1981.8893884468748</v>
      </c>
      <c r="N166" s="88">
        <f t="shared" si="59"/>
        <v>13000.342175774467</v>
      </c>
    </row>
    <row r="167" spans="2:14" ht="10.5" customHeight="1">
      <c r="B167" s="90">
        <v>6</v>
      </c>
      <c r="C167" s="90" t="s">
        <v>141</v>
      </c>
      <c r="D167" s="90">
        <v>566</v>
      </c>
      <c r="E167" s="91">
        <v>479</v>
      </c>
      <c r="F167" s="86">
        <f t="shared" si="51"/>
        <v>2189.329375</v>
      </c>
      <c r="G167" s="87">
        <f t="shared" si="52"/>
        <v>65.67</v>
      </c>
      <c r="H167" s="88">
        <f t="shared" si="53"/>
        <v>171.86235593749998</v>
      </c>
      <c r="I167" s="88">
        <f t="shared" si="54"/>
        <v>52.49638545</v>
      </c>
      <c r="J167" s="88">
        <f t="shared" si="55"/>
        <v>111.55481908124997</v>
      </c>
      <c r="K167" s="88">
        <f t="shared" si="56"/>
        <v>10.936746968749999</v>
      </c>
      <c r="L167" s="88">
        <f t="shared" si="57"/>
        <v>20.831370190624998</v>
      </c>
      <c r="M167" s="88">
        <f t="shared" si="58"/>
        <v>1887.3176973718748</v>
      </c>
      <c r="N167" s="88">
        <f t="shared" si="59"/>
        <v>12379.992548149628</v>
      </c>
    </row>
    <row r="168" spans="2:14" ht="10.5" customHeight="1">
      <c r="B168" s="90">
        <v>5</v>
      </c>
      <c r="C168" s="90" t="s">
        <v>141</v>
      </c>
      <c r="D168" s="90">
        <v>535</v>
      </c>
      <c r="E168" s="91">
        <v>456</v>
      </c>
      <c r="F168" s="86">
        <f t="shared" si="51"/>
        <v>2084.205</v>
      </c>
      <c r="G168" s="87">
        <f t="shared" si="52"/>
        <v>62.519999999999996</v>
      </c>
      <c r="H168" s="88">
        <f t="shared" si="53"/>
        <v>163.6100925</v>
      </c>
      <c r="I168" s="88">
        <f t="shared" si="54"/>
        <v>49.975758</v>
      </c>
      <c r="J168" s="88">
        <f t="shared" si="55"/>
        <v>106.19848574999999</v>
      </c>
      <c r="K168" s="88">
        <f t="shared" si="56"/>
        <v>10.41161625</v>
      </c>
      <c r="L168" s="88">
        <f t="shared" si="57"/>
        <v>19.831149075</v>
      </c>
      <c r="M168" s="88">
        <f t="shared" si="58"/>
        <v>1796.697898425</v>
      </c>
      <c r="N168" s="88">
        <f t="shared" si="59"/>
        <v>11785.565633571678</v>
      </c>
    </row>
    <row r="169" spans="2:14" ht="10.5" customHeight="1">
      <c r="B169" s="90">
        <v>4</v>
      </c>
      <c r="C169" s="90" t="s">
        <v>141</v>
      </c>
      <c r="D169" s="90">
        <v>505</v>
      </c>
      <c r="E169" s="91">
        <v>435</v>
      </c>
      <c r="F169" s="86">
        <f t="shared" si="51"/>
        <v>1988.221875</v>
      </c>
      <c r="G169" s="87">
        <f t="shared" si="52"/>
        <v>59.64</v>
      </c>
      <c r="H169" s="88">
        <f t="shared" si="53"/>
        <v>156.0754171875</v>
      </c>
      <c r="I169" s="88">
        <f t="shared" si="54"/>
        <v>47.67422445</v>
      </c>
      <c r="J169" s="88">
        <f t="shared" si="55"/>
        <v>101.30772695625</v>
      </c>
      <c r="K169" s="88">
        <f t="shared" si="56"/>
        <v>9.93213009375</v>
      </c>
      <c r="L169" s="88">
        <f t="shared" si="57"/>
        <v>18.917864578125</v>
      </c>
      <c r="M169" s="88">
        <f t="shared" si="58"/>
        <v>1713.954511734375</v>
      </c>
      <c r="N169" s="88">
        <f t="shared" si="59"/>
        <v>11242.804596537455</v>
      </c>
    </row>
    <row r="170" spans="2:14" ht="10.5" customHeight="1">
      <c r="B170" s="90">
        <v>3</v>
      </c>
      <c r="C170" s="90" t="s">
        <v>27</v>
      </c>
      <c r="D170" s="90">
        <v>477</v>
      </c>
      <c r="E170" s="91">
        <v>415</v>
      </c>
      <c r="F170" s="86">
        <f t="shared" si="51"/>
        <v>1896.8093749999998</v>
      </c>
      <c r="G170" s="87">
        <f t="shared" si="52"/>
        <v>56.88</v>
      </c>
      <c r="H170" s="88">
        <f t="shared" si="53"/>
        <v>148.8995359375</v>
      </c>
      <c r="I170" s="88">
        <f t="shared" si="54"/>
        <v>45.481888649999995</v>
      </c>
      <c r="J170" s="88">
        <f t="shared" si="55"/>
        <v>96.64901338124999</v>
      </c>
      <c r="K170" s="88">
        <f t="shared" si="56"/>
        <v>9.47539346875</v>
      </c>
      <c r="L170" s="88">
        <f t="shared" si="57"/>
        <v>18.047898390625</v>
      </c>
      <c r="M170" s="88">
        <f t="shared" si="58"/>
        <v>1635.135645171875</v>
      </c>
      <c r="N170" s="88">
        <f t="shared" si="59"/>
        <v>10725.786724000076</v>
      </c>
    </row>
    <row r="171" spans="2:14" ht="10.5" customHeight="1">
      <c r="B171" s="90">
        <v>2</v>
      </c>
      <c r="C171" s="90" t="s">
        <v>27</v>
      </c>
      <c r="D171" s="90">
        <v>451</v>
      </c>
      <c r="E171" s="91">
        <v>396</v>
      </c>
      <c r="F171" s="86">
        <f t="shared" si="51"/>
        <v>1809.9674999999997</v>
      </c>
      <c r="G171" s="87">
        <f t="shared" si="52"/>
        <v>54.269999999999996</v>
      </c>
      <c r="H171" s="88">
        <f t="shared" si="53"/>
        <v>142.08244874999997</v>
      </c>
      <c r="I171" s="88">
        <f t="shared" si="54"/>
        <v>43.399449</v>
      </c>
      <c r="J171" s="88">
        <f t="shared" si="55"/>
        <v>92.22382912499998</v>
      </c>
      <c r="K171" s="88">
        <f t="shared" si="56"/>
        <v>9.041551875</v>
      </c>
      <c r="L171" s="88">
        <f t="shared" si="57"/>
        <v>17.2215505125</v>
      </c>
      <c r="M171" s="88">
        <f t="shared" si="58"/>
        <v>1560.2686707374996</v>
      </c>
      <c r="N171" s="88">
        <f t="shared" si="59"/>
        <v>10234.69156450958</v>
      </c>
    </row>
    <row r="172" spans="2:14" ht="10.5" customHeight="1">
      <c r="B172" s="90">
        <v>1</v>
      </c>
      <c r="C172" s="90" t="s">
        <v>28</v>
      </c>
      <c r="D172" s="90">
        <v>422</v>
      </c>
      <c r="E172" s="91">
        <v>375</v>
      </c>
      <c r="F172" s="86">
        <f t="shared" si="51"/>
        <v>1713.984375</v>
      </c>
      <c r="G172" s="87">
        <f t="shared" si="52"/>
        <v>51.39</v>
      </c>
      <c r="H172" s="88">
        <f t="shared" si="53"/>
        <v>134.5477734375</v>
      </c>
      <c r="I172" s="88">
        <f t="shared" si="54"/>
        <v>41.09791545000001</v>
      </c>
      <c r="J172" s="88">
        <f t="shared" si="55"/>
        <v>87.33307033125001</v>
      </c>
      <c r="K172" s="88">
        <f t="shared" si="56"/>
        <v>8.562065718750002</v>
      </c>
      <c r="L172" s="88">
        <f t="shared" si="57"/>
        <v>16.308266015625</v>
      </c>
      <c r="M172" s="88">
        <f t="shared" si="58"/>
        <v>1477.5252840468752</v>
      </c>
      <c r="N172" s="88">
        <f t="shared" si="59"/>
        <v>9691.93052747536</v>
      </c>
    </row>
    <row r="173" spans="2:14" ht="10.5" customHeight="1">
      <c r="B173" s="91"/>
      <c r="C173" s="60"/>
      <c r="D173" s="98"/>
      <c r="E173" s="98"/>
      <c r="F173" s="183"/>
      <c r="G173" s="183"/>
      <c r="H173" s="183"/>
      <c r="I173" s="183"/>
      <c r="J173" s="183"/>
      <c r="K173" s="183"/>
      <c r="L173" s="183"/>
      <c r="M173" s="74"/>
      <c r="N173" s="88"/>
    </row>
    <row r="174" spans="2:14" ht="10.5" customHeight="1">
      <c r="B174" s="76"/>
      <c r="C174" s="77"/>
      <c r="D174" s="293" t="s">
        <v>142</v>
      </c>
      <c r="E174" s="293"/>
      <c r="F174" s="293"/>
      <c r="G174" s="293"/>
      <c r="H174" s="293"/>
      <c r="I174" s="293"/>
      <c r="J174" s="77"/>
      <c r="K174" s="77"/>
      <c r="L174" s="77"/>
      <c r="M174" s="181"/>
      <c r="N174" s="88"/>
    </row>
    <row r="175" spans="2:14" ht="10.5" customHeight="1">
      <c r="B175" s="91"/>
      <c r="C175" s="60"/>
      <c r="D175" s="182"/>
      <c r="E175" s="98"/>
      <c r="F175" s="183"/>
      <c r="G175" s="183"/>
      <c r="H175" s="183"/>
      <c r="I175" s="183"/>
      <c r="J175" s="183"/>
      <c r="K175" s="183"/>
      <c r="L175" s="183"/>
      <c r="M175" s="74"/>
      <c r="N175" s="88"/>
    </row>
    <row r="176" spans="2:14" ht="10.5" customHeight="1">
      <c r="B176" s="90">
        <v>8</v>
      </c>
      <c r="C176" s="90"/>
      <c r="D176" s="90">
        <v>593</v>
      </c>
      <c r="E176" s="91">
        <v>500</v>
      </c>
      <c r="F176" s="86">
        <f aca="true" t="shared" si="60" ref="F176:F183">E176*PA/12</f>
        <v>2285.3125</v>
      </c>
      <c r="G176" s="87">
        <f aca="true" t="shared" si="61" ref="G176:G183">IF(E176&gt;298,INT(F176)/100*3,IRPLANCHER3)</f>
        <v>68.55000000000001</v>
      </c>
      <c r="H176" s="88">
        <f aca="true" t="shared" si="62" ref="H176:H183">F176*pension</f>
        <v>179.39703125</v>
      </c>
      <c r="I176" s="88">
        <f aca="true" t="shared" si="63" ref="I176:I183">((F176+G176)*97/100)*C.S.G.N.D</f>
        <v>54.79791900000001</v>
      </c>
      <c r="J176" s="88">
        <f aca="true" t="shared" si="64" ref="J176:J183">(F176+G176)*97/100*C.S.G.D</f>
        <v>116.445577875</v>
      </c>
      <c r="K176" s="88">
        <f aca="true" t="shared" si="65" ref="K176:K183">(F176+G176)*97/100*R.D.S</f>
        <v>11.416233125000002</v>
      </c>
      <c r="L176" s="88">
        <f aca="true" t="shared" si="66" ref="L176:L183">IF((F176+G176)-H176&gt;Seuil*BRUT,((F176+G176)-H176)*1/100,0)</f>
        <v>21.744654687500002</v>
      </c>
      <c r="M176" s="88">
        <f aca="true" t="shared" si="67" ref="M176:M183">(F176+G176)-(H176+I176+J176+K176+L176)</f>
        <v>1970.0610840625002</v>
      </c>
      <c r="N176" s="88">
        <f aca="true" t="shared" si="68" ref="N176:N183">M176*6.55957</f>
        <v>12922.753585183855</v>
      </c>
    </row>
    <row r="177" spans="2:14" ht="10.5" customHeight="1">
      <c r="B177" s="90">
        <v>7</v>
      </c>
      <c r="C177" s="90" t="s">
        <v>24</v>
      </c>
      <c r="D177" s="90">
        <v>561</v>
      </c>
      <c r="E177" s="91">
        <v>475</v>
      </c>
      <c r="F177" s="86">
        <f t="shared" si="60"/>
        <v>2171.046875</v>
      </c>
      <c r="G177" s="87">
        <f t="shared" si="61"/>
        <v>65.13</v>
      </c>
      <c r="H177" s="88">
        <f t="shared" si="62"/>
        <v>170.4271796875</v>
      </c>
      <c r="I177" s="88">
        <f t="shared" si="63"/>
        <v>52.058197650000004</v>
      </c>
      <c r="J177" s="88">
        <f t="shared" si="64"/>
        <v>110.62367000625</v>
      </c>
      <c r="K177" s="88">
        <f t="shared" si="65"/>
        <v>10.845457843750001</v>
      </c>
      <c r="L177" s="88">
        <f t="shared" si="66"/>
        <v>20.657496953125</v>
      </c>
      <c r="M177" s="88">
        <f t="shared" si="67"/>
        <v>1871.564872859375</v>
      </c>
      <c r="N177" s="88">
        <f t="shared" si="68"/>
        <v>12276.66079306217</v>
      </c>
    </row>
    <row r="178" spans="2:14" ht="10.5" customHeight="1">
      <c r="B178" s="90">
        <v>6</v>
      </c>
      <c r="C178" s="90" t="s">
        <v>24</v>
      </c>
      <c r="D178" s="90">
        <v>530</v>
      </c>
      <c r="E178" s="91">
        <v>454</v>
      </c>
      <c r="F178" s="86">
        <f t="shared" si="60"/>
        <v>2075.06375</v>
      </c>
      <c r="G178" s="87">
        <f t="shared" si="61"/>
        <v>62.25</v>
      </c>
      <c r="H178" s="88">
        <f t="shared" si="62"/>
        <v>162.892504375</v>
      </c>
      <c r="I178" s="88">
        <f t="shared" si="63"/>
        <v>49.756664099999995</v>
      </c>
      <c r="J178" s="88">
        <f t="shared" si="64"/>
        <v>105.73291121249997</v>
      </c>
      <c r="K178" s="88">
        <f t="shared" si="65"/>
        <v>10.365971687499998</v>
      </c>
      <c r="L178" s="88">
        <f t="shared" si="66"/>
        <v>19.744212456249997</v>
      </c>
      <c r="M178" s="88">
        <f t="shared" si="67"/>
        <v>1788.8214861687497</v>
      </c>
      <c r="N178" s="88">
        <f t="shared" si="68"/>
        <v>11733.899756027946</v>
      </c>
    </row>
    <row r="179" spans="2:14" ht="10.5" customHeight="1">
      <c r="B179" s="90">
        <v>5</v>
      </c>
      <c r="C179" s="90" t="s">
        <v>143</v>
      </c>
      <c r="D179" s="90">
        <v>499</v>
      </c>
      <c r="E179" s="91">
        <v>430</v>
      </c>
      <c r="F179" s="86">
        <f t="shared" si="60"/>
        <v>1965.3687499999999</v>
      </c>
      <c r="G179" s="87">
        <f t="shared" si="61"/>
        <v>58.949999999999996</v>
      </c>
      <c r="H179" s="88">
        <f t="shared" si="62"/>
        <v>154.281446875</v>
      </c>
      <c r="I179" s="88">
        <f t="shared" si="63"/>
        <v>47.1261405</v>
      </c>
      <c r="J179" s="88">
        <f t="shared" si="64"/>
        <v>100.14304856249998</v>
      </c>
      <c r="K179" s="88">
        <f t="shared" si="65"/>
        <v>9.8179459375</v>
      </c>
      <c r="L179" s="88">
        <f t="shared" si="66"/>
        <v>18.70037303125</v>
      </c>
      <c r="M179" s="88">
        <f t="shared" si="67"/>
        <v>1694.24979509375</v>
      </c>
      <c r="N179" s="88">
        <f t="shared" si="68"/>
        <v>11113.550128403109</v>
      </c>
    </row>
    <row r="180" spans="2:14" ht="10.5" customHeight="1">
      <c r="B180" s="90">
        <v>4</v>
      </c>
      <c r="C180" s="90" t="s">
        <v>143</v>
      </c>
      <c r="D180" s="90">
        <v>470</v>
      </c>
      <c r="E180" s="91">
        <v>411</v>
      </c>
      <c r="F180" s="86">
        <f t="shared" si="60"/>
        <v>1878.5268749999998</v>
      </c>
      <c r="G180" s="87">
        <f t="shared" si="61"/>
        <v>56.34</v>
      </c>
      <c r="H180" s="88">
        <f t="shared" si="62"/>
        <v>147.46435968749998</v>
      </c>
      <c r="I180" s="88">
        <f t="shared" si="63"/>
        <v>45.04370084999999</v>
      </c>
      <c r="J180" s="88">
        <f t="shared" si="64"/>
        <v>95.71786430624998</v>
      </c>
      <c r="K180" s="88">
        <f t="shared" si="65"/>
        <v>9.38410434375</v>
      </c>
      <c r="L180" s="88">
        <f t="shared" si="66"/>
        <v>17.874025153124997</v>
      </c>
      <c r="M180" s="88">
        <f t="shared" si="67"/>
        <v>1619.3828206593748</v>
      </c>
      <c r="N180" s="88">
        <f t="shared" si="68"/>
        <v>10622.454968912616</v>
      </c>
    </row>
    <row r="181" spans="2:14" ht="10.5" customHeight="1">
      <c r="B181" s="90">
        <v>3</v>
      </c>
      <c r="C181" s="90" t="s">
        <v>97</v>
      </c>
      <c r="D181" s="90">
        <v>441</v>
      </c>
      <c r="E181" s="91">
        <v>388</v>
      </c>
      <c r="F181" s="86">
        <f t="shared" si="60"/>
        <v>1773.4025</v>
      </c>
      <c r="G181" s="87">
        <f t="shared" si="61"/>
        <v>53.19</v>
      </c>
      <c r="H181" s="88">
        <f t="shared" si="62"/>
        <v>139.21209625</v>
      </c>
      <c r="I181" s="88">
        <f t="shared" si="63"/>
        <v>42.5230734</v>
      </c>
      <c r="J181" s="88">
        <f t="shared" si="64"/>
        <v>90.361530975</v>
      </c>
      <c r="K181" s="88">
        <f t="shared" si="65"/>
        <v>8.858973625</v>
      </c>
      <c r="L181" s="88">
        <f t="shared" si="66"/>
        <v>16.873804037499998</v>
      </c>
      <c r="M181" s="88">
        <f t="shared" si="67"/>
        <v>1528.7630217125</v>
      </c>
      <c r="N181" s="88">
        <f t="shared" si="68"/>
        <v>10028.028054334663</v>
      </c>
    </row>
    <row r="182" spans="2:14" ht="10.5" customHeight="1">
      <c r="B182" s="90">
        <v>2</v>
      </c>
      <c r="C182" s="90" t="s">
        <v>97</v>
      </c>
      <c r="D182" s="90">
        <v>418</v>
      </c>
      <c r="E182" s="91">
        <v>371</v>
      </c>
      <c r="F182" s="86">
        <f t="shared" si="60"/>
        <v>1695.7018749999997</v>
      </c>
      <c r="G182" s="87">
        <f t="shared" si="61"/>
        <v>50.849999999999994</v>
      </c>
      <c r="H182" s="88">
        <f t="shared" si="62"/>
        <v>133.11259718749997</v>
      </c>
      <c r="I182" s="88">
        <f t="shared" si="63"/>
        <v>40.659727649999994</v>
      </c>
      <c r="J182" s="88">
        <f t="shared" si="64"/>
        <v>86.40192125624998</v>
      </c>
      <c r="K182" s="88">
        <f t="shared" si="65"/>
        <v>8.47077659375</v>
      </c>
      <c r="L182" s="88">
        <f t="shared" si="66"/>
        <v>16.134392778124997</v>
      </c>
      <c r="M182" s="88">
        <f t="shared" si="67"/>
        <v>1461.7724595343748</v>
      </c>
      <c r="N182" s="88">
        <f t="shared" si="68"/>
        <v>9588.598772387899</v>
      </c>
    </row>
    <row r="183" spans="2:14" ht="10.5" customHeight="1">
      <c r="B183" s="90">
        <v>1</v>
      </c>
      <c r="C183" s="90" t="s">
        <v>27</v>
      </c>
      <c r="D183" s="90">
        <v>391</v>
      </c>
      <c r="E183" s="91">
        <v>357</v>
      </c>
      <c r="F183" s="86">
        <f t="shared" si="60"/>
        <v>1631.713125</v>
      </c>
      <c r="G183" s="87">
        <f t="shared" si="61"/>
        <v>48.92999999999999</v>
      </c>
      <c r="H183" s="88">
        <f t="shared" si="62"/>
        <v>128.0894803125</v>
      </c>
      <c r="I183" s="88">
        <f t="shared" si="63"/>
        <v>39.125371949999995</v>
      </c>
      <c r="J183" s="88">
        <f t="shared" si="64"/>
        <v>83.14141539375</v>
      </c>
      <c r="K183" s="88">
        <f t="shared" si="65"/>
        <v>8.15111915625</v>
      </c>
      <c r="L183" s="88">
        <f t="shared" si="66"/>
        <v>15.525536446875002</v>
      </c>
      <c r="M183" s="88">
        <f t="shared" si="67"/>
        <v>1406.6102017406251</v>
      </c>
      <c r="N183" s="88">
        <f t="shared" si="68"/>
        <v>9226.758081031752</v>
      </c>
    </row>
    <row r="184" spans="2:14" ht="10.5" customHeight="1">
      <c r="B184" s="91"/>
      <c r="C184" s="60"/>
      <c r="D184" s="98"/>
      <c r="E184" s="98"/>
      <c r="F184" s="93"/>
      <c r="G184" s="93"/>
      <c r="H184" s="183"/>
      <c r="I184" s="183"/>
      <c r="J184" s="183"/>
      <c r="K184" s="183"/>
      <c r="L184" s="183"/>
      <c r="M184" s="74"/>
      <c r="N184" s="88"/>
    </row>
    <row r="185" spans="2:14" ht="10.5" customHeight="1">
      <c r="B185" s="76"/>
      <c r="C185" s="77"/>
      <c r="D185" s="293" t="s">
        <v>136</v>
      </c>
      <c r="E185" s="293"/>
      <c r="F185" s="293"/>
      <c r="G185" s="293"/>
      <c r="H185" s="293"/>
      <c r="I185" s="94"/>
      <c r="J185" s="94"/>
      <c r="K185" s="94"/>
      <c r="L185" s="94"/>
      <c r="M185" s="181"/>
      <c r="N185" s="88"/>
    </row>
    <row r="186" spans="2:14" ht="10.5" customHeight="1">
      <c r="B186" s="91"/>
      <c r="C186" s="60"/>
      <c r="D186" s="182"/>
      <c r="E186" s="98"/>
      <c r="F186" s="93"/>
      <c r="G186" s="93"/>
      <c r="H186" s="183"/>
      <c r="I186" s="183"/>
      <c r="J186" s="183"/>
      <c r="K186" s="183"/>
      <c r="L186" s="183"/>
      <c r="M186" s="74"/>
      <c r="N186" s="88"/>
    </row>
    <row r="187" spans="2:14" ht="10.5" customHeight="1">
      <c r="B187" s="90">
        <v>13</v>
      </c>
      <c r="C187" s="90"/>
      <c r="D187" s="90">
        <v>558</v>
      </c>
      <c r="E187" s="91">
        <v>473</v>
      </c>
      <c r="F187" s="86">
        <f aca="true" t="shared" si="69" ref="F187:F199">E187*PA/12</f>
        <v>2161.905625</v>
      </c>
      <c r="G187" s="87">
        <f aca="true" t="shared" si="70" ref="G187:G199">IF(E187&gt;298,INT(F187)/100*3,IRPLANCHER3)</f>
        <v>64.83</v>
      </c>
      <c r="H187" s="88">
        <f aca="true" t="shared" si="71" ref="H187:H199">F187*pension</f>
        <v>169.70959156249998</v>
      </c>
      <c r="I187" s="88">
        <f aca="true" t="shared" si="72" ref="I187:I199">((F187+G187)*97/100)*C.S.G.N.D</f>
        <v>51.83840534999999</v>
      </c>
      <c r="J187" s="88">
        <f aca="true" t="shared" si="73" ref="J187:J199">(F187+G187)*97/100*C.S.G.D</f>
        <v>110.15661136874998</v>
      </c>
      <c r="K187" s="88">
        <f aca="true" t="shared" si="74" ref="K187:K199">(F187+G187)*97/100*R.D.S</f>
        <v>10.799667781249997</v>
      </c>
      <c r="L187" s="88">
        <f aca="true" t="shared" si="75" ref="L187:L199">IF((F187+G187)-H187&gt;Seuil*BRUT,((F187+G187)-H187)*1/100,0)</f>
        <v>20.570260334374996</v>
      </c>
      <c r="M187" s="88">
        <f aca="true" t="shared" si="76" ref="M187:M199">(F187+G187)-(H187+I187+J187+K187+L187)</f>
        <v>1863.6610886031249</v>
      </c>
      <c r="N187" s="88">
        <f aca="true" t="shared" si="77" ref="N187:N199">M187*6.55957</f>
        <v>12224.8153669684</v>
      </c>
    </row>
    <row r="188" spans="2:14" ht="10.5" customHeight="1">
      <c r="B188" s="90">
        <v>12</v>
      </c>
      <c r="C188" s="90" t="s">
        <v>24</v>
      </c>
      <c r="D188" s="90">
        <v>524</v>
      </c>
      <c r="E188" s="91">
        <v>449</v>
      </c>
      <c r="F188" s="86">
        <f t="shared" si="69"/>
        <v>2052.210625</v>
      </c>
      <c r="G188" s="87">
        <f t="shared" si="70"/>
        <v>61.56</v>
      </c>
      <c r="H188" s="88">
        <f t="shared" si="71"/>
        <v>161.09853406250002</v>
      </c>
      <c r="I188" s="88">
        <f t="shared" si="72"/>
        <v>49.20858015000001</v>
      </c>
      <c r="J188" s="88">
        <f t="shared" si="73"/>
        <v>104.56823281875002</v>
      </c>
      <c r="K188" s="88">
        <f t="shared" si="74"/>
        <v>10.251787531250002</v>
      </c>
      <c r="L188" s="88">
        <f t="shared" si="75"/>
        <v>19.526720909375</v>
      </c>
      <c r="M188" s="88">
        <f t="shared" si="76"/>
        <v>1769.1167695281251</v>
      </c>
      <c r="N188" s="88">
        <f t="shared" si="77"/>
        <v>11604.645287893603</v>
      </c>
    </row>
    <row r="189" spans="2:14" ht="10.5" customHeight="1">
      <c r="B189" s="90">
        <v>11</v>
      </c>
      <c r="C189" s="90" t="s">
        <v>26</v>
      </c>
      <c r="D189" s="90">
        <v>497</v>
      </c>
      <c r="E189" s="91">
        <v>428</v>
      </c>
      <c r="F189" s="86">
        <f t="shared" si="69"/>
        <v>1956.2275</v>
      </c>
      <c r="G189" s="87">
        <f t="shared" si="70"/>
        <v>58.67999999999999</v>
      </c>
      <c r="H189" s="88">
        <f t="shared" si="71"/>
        <v>153.56385875</v>
      </c>
      <c r="I189" s="88">
        <f t="shared" si="72"/>
        <v>46.9070466</v>
      </c>
      <c r="J189" s="88">
        <f t="shared" si="73"/>
        <v>99.677474025</v>
      </c>
      <c r="K189" s="88">
        <f t="shared" si="74"/>
        <v>9.772301375</v>
      </c>
      <c r="L189" s="88">
        <f t="shared" si="75"/>
        <v>18.6134364125</v>
      </c>
      <c r="M189" s="88">
        <f t="shared" si="76"/>
        <v>1686.3733828375</v>
      </c>
      <c r="N189" s="88">
        <f t="shared" si="77"/>
        <v>11061.884250859379</v>
      </c>
    </row>
    <row r="190" spans="2:14" ht="10.5" customHeight="1">
      <c r="B190" s="90">
        <v>10</v>
      </c>
      <c r="C190" s="90" t="s">
        <v>26</v>
      </c>
      <c r="D190" s="90">
        <v>472</v>
      </c>
      <c r="E190" s="91">
        <v>412</v>
      </c>
      <c r="F190" s="86">
        <f t="shared" si="69"/>
        <v>1883.0974999999999</v>
      </c>
      <c r="G190" s="87">
        <f t="shared" si="70"/>
        <v>56.489999999999995</v>
      </c>
      <c r="H190" s="88">
        <f t="shared" si="71"/>
        <v>147.82315375</v>
      </c>
      <c r="I190" s="88">
        <f t="shared" si="72"/>
        <v>45.153597</v>
      </c>
      <c r="J190" s="88">
        <f t="shared" si="73"/>
        <v>95.95139362499998</v>
      </c>
      <c r="K190" s="88">
        <f t="shared" si="74"/>
        <v>9.406999375</v>
      </c>
      <c r="L190" s="88">
        <f t="shared" si="75"/>
        <v>17.9176434625</v>
      </c>
      <c r="M190" s="88">
        <f t="shared" si="76"/>
        <v>1623.3347127875</v>
      </c>
      <c r="N190" s="88">
        <f t="shared" si="77"/>
        <v>10648.3776819595</v>
      </c>
    </row>
    <row r="191" spans="2:14" ht="10.5" customHeight="1">
      <c r="B191" s="90">
        <v>9</v>
      </c>
      <c r="C191" s="90" t="s">
        <v>26</v>
      </c>
      <c r="D191" s="90">
        <v>450</v>
      </c>
      <c r="E191" s="91">
        <v>395</v>
      </c>
      <c r="F191" s="86">
        <f t="shared" si="69"/>
        <v>1805.3968749999997</v>
      </c>
      <c r="G191" s="87">
        <f t="shared" si="70"/>
        <v>54.150000000000006</v>
      </c>
      <c r="H191" s="88">
        <f t="shared" si="71"/>
        <v>141.7236546875</v>
      </c>
      <c r="I191" s="88">
        <f t="shared" si="72"/>
        <v>43.29025125</v>
      </c>
      <c r="J191" s="88">
        <f t="shared" si="73"/>
        <v>91.99178390624998</v>
      </c>
      <c r="K191" s="88">
        <f t="shared" si="74"/>
        <v>9.018802343749998</v>
      </c>
      <c r="L191" s="88">
        <f t="shared" si="75"/>
        <v>17.178232203125</v>
      </c>
      <c r="M191" s="88">
        <f t="shared" si="76"/>
        <v>1556.3441506093748</v>
      </c>
      <c r="N191" s="88">
        <f t="shared" si="77"/>
        <v>10208.948400012736</v>
      </c>
    </row>
    <row r="192" spans="2:14" ht="10.5" customHeight="1">
      <c r="B192" s="90">
        <v>8</v>
      </c>
      <c r="C192" s="90" t="s">
        <v>26</v>
      </c>
      <c r="D192" s="90">
        <v>431</v>
      </c>
      <c r="E192" s="91">
        <v>381</v>
      </c>
      <c r="F192" s="86">
        <f t="shared" si="69"/>
        <v>1741.408125</v>
      </c>
      <c r="G192" s="87">
        <f t="shared" si="70"/>
        <v>52.230000000000004</v>
      </c>
      <c r="H192" s="88">
        <f t="shared" si="71"/>
        <v>136.7005378125</v>
      </c>
      <c r="I192" s="88">
        <f t="shared" si="72"/>
        <v>41.75589555</v>
      </c>
      <c r="J192" s="88">
        <f t="shared" si="73"/>
        <v>88.73127804375</v>
      </c>
      <c r="K192" s="88">
        <f t="shared" si="74"/>
        <v>8.69914490625</v>
      </c>
      <c r="L192" s="88">
        <f t="shared" si="75"/>
        <v>16.569375871875</v>
      </c>
      <c r="M192" s="88">
        <f t="shared" si="76"/>
        <v>1501.181892815625</v>
      </c>
      <c r="N192" s="88">
        <f t="shared" si="77"/>
        <v>9847.10770865659</v>
      </c>
    </row>
    <row r="193" spans="2:14" ht="10.5" customHeight="1">
      <c r="B193" s="90">
        <v>7</v>
      </c>
      <c r="C193" s="90" t="s">
        <v>26</v>
      </c>
      <c r="D193" s="90">
        <v>413</v>
      </c>
      <c r="E193" s="91">
        <v>369</v>
      </c>
      <c r="F193" s="86">
        <f t="shared" si="69"/>
        <v>1686.5606249999998</v>
      </c>
      <c r="G193" s="87">
        <f t="shared" si="70"/>
        <v>50.58</v>
      </c>
      <c r="H193" s="88">
        <f t="shared" si="71"/>
        <v>132.39500906249998</v>
      </c>
      <c r="I193" s="88">
        <f t="shared" si="72"/>
        <v>40.440633749999996</v>
      </c>
      <c r="J193" s="88">
        <f t="shared" si="73"/>
        <v>85.93634671874999</v>
      </c>
      <c r="K193" s="88">
        <f t="shared" si="74"/>
        <v>8.42513203125</v>
      </c>
      <c r="L193" s="88">
        <f t="shared" si="75"/>
        <v>16.047456159374995</v>
      </c>
      <c r="M193" s="88">
        <f t="shared" si="76"/>
        <v>1453.8960472781248</v>
      </c>
      <c r="N193" s="88">
        <f t="shared" si="77"/>
        <v>9536.932894844169</v>
      </c>
    </row>
    <row r="194" spans="2:14" ht="10.5" customHeight="1">
      <c r="B194" s="90">
        <v>6</v>
      </c>
      <c r="C194" s="90" t="s">
        <v>27</v>
      </c>
      <c r="D194" s="90">
        <v>396</v>
      </c>
      <c r="E194" s="91">
        <v>360</v>
      </c>
      <c r="F194" s="86">
        <f t="shared" si="69"/>
        <v>1645.425</v>
      </c>
      <c r="G194" s="87">
        <f t="shared" si="70"/>
        <v>49.349999999999994</v>
      </c>
      <c r="H194" s="88">
        <f t="shared" si="71"/>
        <v>129.1658625</v>
      </c>
      <c r="I194" s="88">
        <f t="shared" si="72"/>
        <v>39.454362</v>
      </c>
      <c r="J194" s="88">
        <f t="shared" si="73"/>
        <v>83.84051925</v>
      </c>
      <c r="K194" s="88">
        <f t="shared" si="74"/>
        <v>8.21965875</v>
      </c>
      <c r="L194" s="88">
        <f t="shared" si="75"/>
        <v>15.656091374999999</v>
      </c>
      <c r="M194" s="88">
        <f t="shared" si="76"/>
        <v>1418.4385061249998</v>
      </c>
      <c r="N194" s="88">
        <f t="shared" si="77"/>
        <v>9304.346671622365</v>
      </c>
    </row>
    <row r="195" spans="2:14" ht="10.5" customHeight="1">
      <c r="B195" s="90">
        <v>5</v>
      </c>
      <c r="C195" s="90" t="s">
        <v>101</v>
      </c>
      <c r="D195" s="90">
        <v>380</v>
      </c>
      <c r="E195" s="91">
        <v>350</v>
      </c>
      <c r="F195" s="86">
        <f t="shared" si="69"/>
        <v>1599.71875</v>
      </c>
      <c r="G195" s="87">
        <f t="shared" si="70"/>
        <v>47.97</v>
      </c>
      <c r="H195" s="88">
        <f t="shared" si="71"/>
        <v>125.577921875</v>
      </c>
      <c r="I195" s="88">
        <f t="shared" si="72"/>
        <v>38.3581941</v>
      </c>
      <c r="J195" s="88">
        <f t="shared" si="73"/>
        <v>81.51116246249998</v>
      </c>
      <c r="K195" s="88">
        <f t="shared" si="74"/>
        <v>7.991290437499999</v>
      </c>
      <c r="L195" s="88">
        <f t="shared" si="75"/>
        <v>15.221108281250002</v>
      </c>
      <c r="M195" s="88">
        <f t="shared" si="76"/>
        <v>1379.02907284375</v>
      </c>
      <c r="N195" s="88">
        <f t="shared" si="77"/>
        <v>9045.837735353678</v>
      </c>
    </row>
    <row r="196" spans="2:14" ht="10.5" customHeight="1">
      <c r="B196" s="90">
        <v>4</v>
      </c>
      <c r="C196" s="90" t="s">
        <v>101</v>
      </c>
      <c r="D196" s="90">
        <v>362</v>
      </c>
      <c r="E196" s="91">
        <v>336</v>
      </c>
      <c r="F196" s="86">
        <f t="shared" si="69"/>
        <v>1535.7299999999998</v>
      </c>
      <c r="G196" s="87">
        <f t="shared" si="70"/>
        <v>46.05</v>
      </c>
      <c r="H196" s="88">
        <f t="shared" si="71"/>
        <v>120.55480499999999</v>
      </c>
      <c r="I196" s="88">
        <f t="shared" si="72"/>
        <v>36.82383839999999</v>
      </c>
      <c r="J196" s="88">
        <f t="shared" si="73"/>
        <v>78.25065659999997</v>
      </c>
      <c r="K196" s="88">
        <f t="shared" si="74"/>
        <v>7.671632999999998</v>
      </c>
      <c r="L196" s="88">
        <f t="shared" si="75"/>
        <v>14.612251949999997</v>
      </c>
      <c r="M196" s="88">
        <f t="shared" si="76"/>
        <v>1323.8668150499998</v>
      </c>
      <c r="N196" s="88">
        <f t="shared" si="77"/>
        <v>8683.997043997528</v>
      </c>
    </row>
    <row r="197" spans="2:14" ht="10.5" customHeight="1">
      <c r="B197" s="90">
        <v>3</v>
      </c>
      <c r="C197" s="90" t="s">
        <v>101</v>
      </c>
      <c r="D197" s="90">
        <v>347</v>
      </c>
      <c r="E197" s="91">
        <v>325</v>
      </c>
      <c r="F197" s="86">
        <f t="shared" si="69"/>
        <v>1485.453125</v>
      </c>
      <c r="G197" s="87">
        <f t="shared" si="70"/>
        <v>44.55</v>
      </c>
      <c r="H197" s="88">
        <f t="shared" si="71"/>
        <v>116.6080703125</v>
      </c>
      <c r="I197" s="88">
        <f t="shared" si="72"/>
        <v>35.61847275</v>
      </c>
      <c r="J197" s="88">
        <f t="shared" si="73"/>
        <v>75.68925459375</v>
      </c>
      <c r="K197" s="88">
        <f t="shared" si="74"/>
        <v>7.42051515625</v>
      </c>
      <c r="L197" s="88">
        <f t="shared" si="75"/>
        <v>14.133950546874999</v>
      </c>
      <c r="M197" s="88">
        <f t="shared" si="76"/>
        <v>1280.532861640625</v>
      </c>
      <c r="N197" s="88">
        <f t="shared" si="77"/>
        <v>8399.744943231994</v>
      </c>
    </row>
    <row r="198" spans="2:14" ht="10.5" customHeight="1">
      <c r="B198" s="90">
        <v>2</v>
      </c>
      <c r="C198" s="90" t="s">
        <v>101</v>
      </c>
      <c r="D198" s="90">
        <v>336</v>
      </c>
      <c r="E198" s="91">
        <v>318</v>
      </c>
      <c r="F198" s="86">
        <f t="shared" si="69"/>
        <v>1453.4587499999998</v>
      </c>
      <c r="G198" s="87">
        <f t="shared" si="70"/>
        <v>43.589999999999996</v>
      </c>
      <c r="H198" s="88">
        <f t="shared" si="71"/>
        <v>114.09651187499999</v>
      </c>
      <c r="I198" s="88">
        <f t="shared" si="72"/>
        <v>34.85129489999999</v>
      </c>
      <c r="J198" s="88">
        <f t="shared" si="73"/>
        <v>74.05900166249998</v>
      </c>
      <c r="K198" s="88">
        <f t="shared" si="74"/>
        <v>7.260686437499999</v>
      </c>
      <c r="L198" s="88">
        <f t="shared" si="75"/>
        <v>13.829522381249996</v>
      </c>
      <c r="M198" s="88">
        <f t="shared" si="76"/>
        <v>1252.9517327437497</v>
      </c>
      <c r="N198" s="88">
        <f t="shared" si="77"/>
        <v>8218.824597553918</v>
      </c>
    </row>
    <row r="199" spans="2:14" ht="10.5" customHeight="1">
      <c r="B199" s="90">
        <v>1</v>
      </c>
      <c r="C199" s="90" t="s">
        <v>28</v>
      </c>
      <c r="D199" s="90">
        <v>322</v>
      </c>
      <c r="E199" s="91">
        <v>308</v>
      </c>
      <c r="F199" s="86">
        <f t="shared" si="69"/>
        <v>1407.7524999999998</v>
      </c>
      <c r="G199" s="87">
        <f t="shared" si="70"/>
        <v>42.21</v>
      </c>
      <c r="H199" s="88">
        <f t="shared" si="71"/>
        <v>110.50857124999999</v>
      </c>
      <c r="I199" s="88">
        <f t="shared" si="72"/>
        <v>33.755126999999995</v>
      </c>
      <c r="J199" s="88">
        <f t="shared" si="73"/>
        <v>71.72964487499999</v>
      </c>
      <c r="K199" s="88">
        <f t="shared" si="74"/>
        <v>7.032318125</v>
      </c>
      <c r="L199" s="88">
        <f t="shared" si="75"/>
        <v>13.394539287499999</v>
      </c>
      <c r="M199" s="88">
        <f t="shared" si="76"/>
        <v>1213.5422994624998</v>
      </c>
      <c r="N199" s="88">
        <f t="shared" si="77"/>
        <v>7960.31566128523</v>
      </c>
    </row>
    <row r="200" spans="2:14" ht="10.5" customHeight="1">
      <c r="B200" s="64"/>
      <c r="C200" s="138"/>
      <c r="D200" s="138"/>
      <c r="E200" s="138"/>
      <c r="F200" s="140"/>
      <c r="G200" s="140"/>
      <c r="H200" s="140"/>
      <c r="I200" s="140"/>
      <c r="J200" s="140"/>
      <c r="K200" s="140"/>
      <c r="L200" s="140"/>
      <c r="M200" s="141"/>
      <c r="N200" s="18"/>
    </row>
    <row r="201" spans="2:13" ht="10.5" customHeight="1">
      <c r="B201" s="298" t="str">
        <f>FORMULES!E5</f>
        <v> -- Indemnité  de  Résidence  plancher  INM  298 ----- Prix point mensuel net : 3,857 euros (I.R. non comprise)</v>
      </c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</row>
  </sheetData>
  <mergeCells count="30">
    <mergeCell ref="D185:H185"/>
    <mergeCell ref="B201:M201"/>
    <mergeCell ref="B148:D148"/>
    <mergeCell ref="D155:I155"/>
    <mergeCell ref="D163:I163"/>
    <mergeCell ref="D174:I174"/>
    <mergeCell ref="B140:M140"/>
    <mergeCell ref="B142:M142"/>
    <mergeCell ref="B144:M144"/>
    <mergeCell ref="H147:L147"/>
    <mergeCell ref="D96:H96"/>
    <mergeCell ref="D107:I107"/>
    <mergeCell ref="D118:H118"/>
    <mergeCell ref="B134:M134"/>
    <mergeCell ref="B77:M77"/>
    <mergeCell ref="H80:L80"/>
    <mergeCell ref="B81:D81"/>
    <mergeCell ref="D88:H88"/>
    <mergeCell ref="D51:G51"/>
    <mergeCell ref="B67:M67"/>
    <mergeCell ref="B73:M73"/>
    <mergeCell ref="B75:M75"/>
    <mergeCell ref="B14:D14"/>
    <mergeCell ref="D21:H21"/>
    <mergeCell ref="D29:H29"/>
    <mergeCell ref="D40:I40"/>
    <mergeCell ref="B6:L6"/>
    <mergeCell ref="B8:L8"/>
    <mergeCell ref="B10:L10"/>
    <mergeCell ref="G13:K13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N180"/>
  <sheetViews>
    <sheetView workbookViewId="0" topLeftCell="A97">
      <selection activeCell="M118" sqref="M118"/>
    </sheetView>
  </sheetViews>
  <sheetFormatPr defaultColWidth="11.421875" defaultRowHeight="12.75"/>
  <cols>
    <col min="1" max="1" width="4.7109375" style="0" customWidth="1"/>
    <col min="2" max="2" width="4.140625" style="5" customWidth="1"/>
    <col min="3" max="3" width="7.7109375" style="5" customWidth="1"/>
    <col min="4" max="4" width="6.00390625" style="5" customWidth="1"/>
    <col min="5" max="5" width="5.7109375" style="5" customWidth="1"/>
    <col min="6" max="6" width="7.8515625" style="5" customWidth="1"/>
    <col min="7" max="7" width="7.28125" style="5" customWidth="1"/>
    <col min="8" max="8" width="7.7109375" style="5" customWidth="1"/>
    <col min="9" max="10" width="5.7109375" style="5" customWidth="1"/>
    <col min="11" max="11" width="5.421875" style="5" customWidth="1"/>
    <col min="12" max="12" width="8.00390625" style="5" customWidth="1"/>
    <col min="13" max="13" width="8.7109375" style="38" customWidth="1"/>
    <col min="14" max="14" width="7.57421875" style="0" customWidth="1"/>
  </cols>
  <sheetData>
    <row r="4" ht="12.75">
      <c r="M4" s="146"/>
    </row>
    <row r="5" spans="2:13" ht="19.5" customHeight="1">
      <c r="B5"/>
      <c r="C5" s="290" t="s">
        <v>145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2:14" ht="12.75">
      <c r="B6"/>
      <c r="M6" s="5"/>
      <c r="N6" s="38"/>
    </row>
    <row r="7" spans="2:14" ht="12.75">
      <c r="B7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175"/>
    </row>
    <row r="8" spans="2:14" ht="12.75">
      <c r="B8"/>
      <c r="C8"/>
      <c r="D8"/>
      <c r="E8"/>
      <c r="F8"/>
      <c r="G8" s="41"/>
      <c r="H8" s="41"/>
      <c r="I8" s="41"/>
      <c r="J8" s="41"/>
      <c r="K8" s="41"/>
      <c r="L8" s="41"/>
      <c r="M8" s="41"/>
      <c r="N8" s="41"/>
    </row>
    <row r="9" spans="2:13" ht="12.75" customHeight="1">
      <c r="B9"/>
      <c r="C9" s="291" t="s">
        <v>35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</row>
    <row r="10" spans="2:14" ht="12.75">
      <c r="B10"/>
      <c r="C10"/>
      <c r="D10"/>
      <c r="E10"/>
      <c r="F10"/>
      <c r="G10" s="41"/>
      <c r="H10" s="41"/>
      <c r="I10" s="41"/>
      <c r="J10" s="41"/>
      <c r="K10" s="41"/>
      <c r="L10" s="41"/>
      <c r="M10" s="41"/>
      <c r="N10" s="41"/>
    </row>
    <row r="11" spans="2:14" ht="12.75">
      <c r="B11"/>
      <c r="C1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2:13" ht="12.75">
      <c r="B12"/>
      <c r="H12" s="292" t="s">
        <v>36</v>
      </c>
      <c r="I12" s="292"/>
      <c r="J12" s="292"/>
      <c r="K12" s="292"/>
      <c r="L12" s="292"/>
      <c r="M12" s="44">
        <f>DATE</f>
        <v>39722</v>
      </c>
    </row>
    <row r="13" spans="2:13" ht="10.5" customHeight="1">
      <c r="B13"/>
      <c r="C13" s="306" t="s">
        <v>146</v>
      </c>
      <c r="D13" s="306"/>
      <c r="E13" s="306"/>
      <c r="F13" s="306"/>
      <c r="G13" s="306"/>
      <c r="H13" s="306"/>
      <c r="I13" s="176"/>
      <c r="J13" s="176"/>
      <c r="K13" s="176"/>
      <c r="L13" s="176"/>
      <c r="M13" s="48"/>
    </row>
    <row r="14" spans="2:13" ht="10.5" customHeight="1">
      <c r="B14"/>
      <c r="C14" s="177"/>
      <c r="D14" s="110"/>
      <c r="E14" s="110"/>
      <c r="F14" s="110"/>
      <c r="G14" s="110"/>
      <c r="H14" s="110"/>
      <c r="I14" s="110"/>
      <c r="J14" s="110"/>
      <c r="K14" s="110"/>
      <c r="L14" s="110"/>
      <c r="M14" s="74"/>
    </row>
    <row r="15" spans="2:14" ht="10.5" customHeight="1">
      <c r="B15"/>
      <c r="C15" s="177"/>
      <c r="D15" s="110"/>
      <c r="G15" s="52" t="s">
        <v>37</v>
      </c>
      <c r="H15" s="53"/>
      <c r="I15" s="53"/>
      <c r="J15" s="53"/>
      <c r="K15" s="53"/>
      <c r="L15" s="54"/>
      <c r="M15" s="55" t="s">
        <v>37</v>
      </c>
      <c r="N15" s="56" t="s">
        <v>38</v>
      </c>
    </row>
    <row r="16" spans="2:14" ht="10.5" customHeight="1">
      <c r="B16"/>
      <c r="C16" s="57" t="s">
        <v>39</v>
      </c>
      <c r="D16" s="57" t="s">
        <v>87</v>
      </c>
      <c r="E16" s="57" t="s">
        <v>20</v>
      </c>
      <c r="F16" s="58" t="s">
        <v>21</v>
      </c>
      <c r="G16" s="59" t="s">
        <v>41</v>
      </c>
      <c r="H16" s="130" t="s">
        <v>4</v>
      </c>
      <c r="I16" s="57" t="s">
        <v>42</v>
      </c>
      <c r="J16" s="57" t="s">
        <v>42</v>
      </c>
      <c r="K16" s="57" t="s">
        <v>43</v>
      </c>
      <c r="L16" s="57" t="s">
        <v>44</v>
      </c>
      <c r="M16" s="61" t="s">
        <v>45</v>
      </c>
      <c r="N16" s="62" t="s">
        <v>46</v>
      </c>
    </row>
    <row r="17" spans="2:14" ht="10.5" customHeight="1">
      <c r="B17"/>
      <c r="C17" s="63"/>
      <c r="D17" s="63" t="s">
        <v>47</v>
      </c>
      <c r="E17" s="63"/>
      <c r="F17" s="64"/>
      <c r="G17" s="65" t="s">
        <v>48</v>
      </c>
      <c r="H17" s="66">
        <v>0.0785</v>
      </c>
      <c r="I17" s="67">
        <v>0.024</v>
      </c>
      <c r="J17" s="67">
        <v>0.051</v>
      </c>
      <c r="K17" s="67">
        <v>0.005</v>
      </c>
      <c r="L17" s="67">
        <v>0.01</v>
      </c>
      <c r="M17" s="68" t="s">
        <v>48</v>
      </c>
      <c r="N17" s="69"/>
    </row>
    <row r="18" spans="2:14" ht="12.75">
      <c r="B18"/>
      <c r="C18" s="91"/>
      <c r="D18" s="60"/>
      <c r="E18" s="98"/>
      <c r="F18" s="98"/>
      <c r="G18" s="178"/>
      <c r="H18" s="179"/>
      <c r="I18" s="179"/>
      <c r="J18" s="179"/>
      <c r="K18" s="179"/>
      <c r="L18" s="179"/>
      <c r="M18" s="180"/>
      <c r="N18" s="75"/>
    </row>
    <row r="19" spans="2:14" ht="10.5" customHeight="1">
      <c r="B19"/>
      <c r="C19" s="76"/>
      <c r="D19" s="77"/>
      <c r="E19" s="293" t="s">
        <v>147</v>
      </c>
      <c r="F19" s="293"/>
      <c r="G19" s="293"/>
      <c r="H19" s="293"/>
      <c r="I19" s="79"/>
      <c r="J19" s="79"/>
      <c r="K19" s="79"/>
      <c r="L19" s="79"/>
      <c r="M19" s="181"/>
      <c r="N19" s="88"/>
    </row>
    <row r="20" spans="2:14" ht="10.5" customHeight="1">
      <c r="B20"/>
      <c r="C20" s="91"/>
      <c r="D20" s="60"/>
      <c r="E20" s="182"/>
      <c r="F20" s="98"/>
      <c r="G20" s="98"/>
      <c r="H20" s="98"/>
      <c r="I20" s="98"/>
      <c r="J20" s="98"/>
      <c r="K20" s="98"/>
      <c r="L20" s="98"/>
      <c r="M20" s="74"/>
      <c r="N20" s="88"/>
    </row>
    <row r="21" spans="2:14" ht="10.5" customHeight="1">
      <c r="B21"/>
      <c r="C21" s="90">
        <v>7</v>
      </c>
      <c r="D21" s="90"/>
      <c r="E21" s="90">
        <v>612</v>
      </c>
      <c r="F21" s="91">
        <v>514</v>
      </c>
      <c r="G21" s="86">
        <f aca="true" t="shared" si="0" ref="G21:G27">F21*PA/12</f>
        <v>2349.30125</v>
      </c>
      <c r="H21" s="87">
        <f aca="true" t="shared" si="1" ref="H21:H27">G21*pension</f>
        <v>184.420148125</v>
      </c>
      <c r="I21" s="88">
        <f aca="true" t="shared" si="2" ref="I21:I27">(G21*97/100)*C.S.G.N.D</f>
        <v>54.69173310000001</v>
      </c>
      <c r="J21" s="88">
        <f aca="true" t="shared" si="3" ref="J21:J27">G21*97/100*C.S.G.D</f>
        <v>116.2199328375</v>
      </c>
      <c r="K21" s="88">
        <f aca="true" t="shared" si="4" ref="K21:K27">G21*97/100*R.D.S</f>
        <v>11.3941110625</v>
      </c>
      <c r="L21" s="88">
        <f aca="true" t="shared" si="5" ref="L21:L27">IF(G21-H21&gt;Seuil*BRUT,(G21-H21)*1/100,0)</f>
        <v>21.64881101875</v>
      </c>
      <c r="M21" s="89">
        <f aca="true" t="shared" si="6" ref="M21:M27">G21-(H21+I21+J21+K21+L21)</f>
        <v>1960.92651385625</v>
      </c>
      <c r="N21" s="88">
        <f aca="true" t="shared" si="7" ref="N21:N27">M21*6.55957</f>
        <v>12862.834732496041</v>
      </c>
    </row>
    <row r="22" spans="2:14" ht="10.5" customHeight="1">
      <c r="B22"/>
      <c r="C22" s="90">
        <v>6</v>
      </c>
      <c r="D22" s="90" t="s">
        <v>24</v>
      </c>
      <c r="E22" s="90">
        <v>580</v>
      </c>
      <c r="F22" s="91">
        <v>490</v>
      </c>
      <c r="G22" s="86">
        <f t="shared" si="0"/>
        <v>2239.60625</v>
      </c>
      <c r="H22" s="87">
        <f t="shared" si="1"/>
        <v>175.80909062499998</v>
      </c>
      <c r="I22" s="88">
        <f t="shared" si="2"/>
        <v>52.1380335</v>
      </c>
      <c r="J22" s="88">
        <f t="shared" si="3"/>
        <v>110.79332118749998</v>
      </c>
      <c r="K22" s="88">
        <f t="shared" si="4"/>
        <v>10.8620903125</v>
      </c>
      <c r="L22" s="88">
        <f t="shared" si="5"/>
        <v>20.63797159375</v>
      </c>
      <c r="M22" s="89">
        <f t="shared" si="6"/>
        <v>1869.3657427812498</v>
      </c>
      <c r="N22" s="88">
        <f t="shared" si="7"/>
        <v>12262.235445375602</v>
      </c>
    </row>
    <row r="23" spans="2:14" ht="10.5" customHeight="1">
      <c r="B23"/>
      <c r="C23" s="90">
        <v>5</v>
      </c>
      <c r="D23" s="90" t="s">
        <v>26</v>
      </c>
      <c r="E23" s="90">
        <v>549</v>
      </c>
      <c r="F23" s="91">
        <v>467</v>
      </c>
      <c r="G23" s="86">
        <f t="shared" si="0"/>
        <v>2134.481875</v>
      </c>
      <c r="H23" s="87">
        <f t="shared" si="1"/>
        <v>167.5568271875</v>
      </c>
      <c r="I23" s="88">
        <f t="shared" si="2"/>
        <v>49.69073805</v>
      </c>
      <c r="J23" s="88">
        <f t="shared" si="3"/>
        <v>105.59281835624999</v>
      </c>
      <c r="K23" s="88">
        <f t="shared" si="4"/>
        <v>10.35223709375</v>
      </c>
      <c r="L23" s="88">
        <f t="shared" si="5"/>
        <v>19.669250478125</v>
      </c>
      <c r="M23" s="89">
        <f t="shared" si="6"/>
        <v>1781.620003834375</v>
      </c>
      <c r="N23" s="88">
        <f t="shared" si="7"/>
        <v>11686.66112855185</v>
      </c>
    </row>
    <row r="24" spans="2:14" ht="10.5" customHeight="1">
      <c r="B24"/>
      <c r="C24" s="90">
        <v>4</v>
      </c>
      <c r="D24" s="90" t="s">
        <v>26</v>
      </c>
      <c r="E24" s="90">
        <v>518</v>
      </c>
      <c r="F24" s="91">
        <v>445</v>
      </c>
      <c r="G24" s="86">
        <f t="shared" si="0"/>
        <v>2033.9281249999997</v>
      </c>
      <c r="H24" s="87">
        <f t="shared" si="1"/>
        <v>159.66335781249998</v>
      </c>
      <c r="I24" s="88">
        <f t="shared" si="2"/>
        <v>47.34984675</v>
      </c>
      <c r="J24" s="88">
        <f t="shared" si="3"/>
        <v>100.61842434374998</v>
      </c>
      <c r="K24" s="88">
        <f t="shared" si="4"/>
        <v>9.86455140625</v>
      </c>
      <c r="L24" s="88">
        <f t="shared" si="5"/>
        <v>18.742647671874998</v>
      </c>
      <c r="M24" s="89">
        <f t="shared" si="6"/>
        <v>1697.6892970156248</v>
      </c>
      <c r="N24" s="88">
        <f t="shared" si="7"/>
        <v>11136.111782024782</v>
      </c>
    </row>
    <row r="25" spans="2:14" ht="10.5" customHeight="1">
      <c r="B25"/>
      <c r="C25" s="90">
        <v>3</v>
      </c>
      <c r="D25" s="90" t="s">
        <v>97</v>
      </c>
      <c r="E25" s="90">
        <v>487</v>
      </c>
      <c r="F25" s="91">
        <v>421</v>
      </c>
      <c r="G25" s="86">
        <f t="shared" si="0"/>
        <v>1924.2331249999997</v>
      </c>
      <c r="H25" s="87">
        <f t="shared" si="1"/>
        <v>151.0523003125</v>
      </c>
      <c r="I25" s="88">
        <f t="shared" si="2"/>
        <v>44.796147149999996</v>
      </c>
      <c r="J25" s="88">
        <f t="shared" si="3"/>
        <v>95.19181269374998</v>
      </c>
      <c r="K25" s="88">
        <f t="shared" si="4"/>
        <v>9.332530656249999</v>
      </c>
      <c r="L25" s="88">
        <f t="shared" si="5"/>
        <v>17.731808246874998</v>
      </c>
      <c r="M25" s="89">
        <f t="shared" si="6"/>
        <v>1606.1285259406247</v>
      </c>
      <c r="N25" s="88">
        <f t="shared" si="7"/>
        <v>10535.512494904344</v>
      </c>
    </row>
    <row r="26" spans="2:14" ht="10.5" customHeight="1">
      <c r="B26"/>
      <c r="C26" s="90">
        <v>2</v>
      </c>
      <c r="D26" s="90" t="s">
        <v>97</v>
      </c>
      <c r="E26" s="90">
        <v>453</v>
      </c>
      <c r="F26" s="91">
        <v>397</v>
      </c>
      <c r="G26" s="86">
        <f t="shared" si="0"/>
        <v>1814.538125</v>
      </c>
      <c r="H26" s="87">
        <f t="shared" si="1"/>
        <v>142.4412428125</v>
      </c>
      <c r="I26" s="88">
        <f t="shared" si="2"/>
        <v>42.24244755</v>
      </c>
      <c r="J26" s="88">
        <f t="shared" si="3"/>
        <v>89.76520104374998</v>
      </c>
      <c r="K26" s="88">
        <f t="shared" si="4"/>
        <v>8.80050990625</v>
      </c>
      <c r="L26" s="88">
        <f t="shared" si="5"/>
        <v>16.720968821875</v>
      </c>
      <c r="M26" s="89">
        <f t="shared" si="6"/>
        <v>1514.567754865625</v>
      </c>
      <c r="N26" s="88">
        <f t="shared" si="7"/>
        <v>9934.913207783908</v>
      </c>
    </row>
    <row r="27" spans="2:14" ht="10.5" customHeight="1">
      <c r="B27"/>
      <c r="C27" s="90">
        <v>1</v>
      </c>
      <c r="D27" s="90" t="s">
        <v>27</v>
      </c>
      <c r="E27" s="90">
        <v>425</v>
      </c>
      <c r="F27" s="91">
        <v>377</v>
      </c>
      <c r="G27" s="86">
        <f t="shared" si="0"/>
        <v>1723.125625</v>
      </c>
      <c r="H27" s="87">
        <f t="shared" si="1"/>
        <v>135.2653615625</v>
      </c>
      <c r="I27" s="88">
        <f t="shared" si="2"/>
        <v>40.11436455</v>
      </c>
      <c r="J27" s="88">
        <f t="shared" si="3"/>
        <v>85.24302466874998</v>
      </c>
      <c r="K27" s="88">
        <f t="shared" si="4"/>
        <v>8.357159281249999</v>
      </c>
      <c r="L27" s="88">
        <f t="shared" si="5"/>
        <v>15.878602634375</v>
      </c>
      <c r="M27" s="89">
        <f t="shared" si="6"/>
        <v>1438.267112303125</v>
      </c>
      <c r="N27" s="88">
        <f t="shared" si="7"/>
        <v>9434.413801850209</v>
      </c>
    </row>
    <row r="28" spans="2:14" ht="10.5" customHeight="1">
      <c r="B28"/>
      <c r="C28" s="91"/>
      <c r="D28" s="60"/>
      <c r="E28" s="200"/>
      <c r="F28" s="98"/>
      <c r="G28" s="93"/>
      <c r="H28" s="183"/>
      <c r="I28" s="183"/>
      <c r="J28" s="183"/>
      <c r="K28" s="183"/>
      <c r="L28" s="183"/>
      <c r="M28" s="74"/>
      <c r="N28" s="88"/>
    </row>
    <row r="29" spans="2:14" ht="10.5" customHeight="1">
      <c r="B29"/>
      <c r="C29" s="76"/>
      <c r="D29" s="77"/>
      <c r="E29" s="293" t="s">
        <v>148</v>
      </c>
      <c r="F29" s="293"/>
      <c r="G29" s="293"/>
      <c r="H29" s="293"/>
      <c r="I29" s="94"/>
      <c r="J29" s="94"/>
      <c r="K29" s="94"/>
      <c r="L29" s="94"/>
      <c r="M29" s="181"/>
      <c r="N29" s="88"/>
    </row>
    <row r="30" spans="2:14" ht="10.5" customHeight="1">
      <c r="B30"/>
      <c r="C30" s="91"/>
      <c r="D30" s="60"/>
      <c r="E30" s="182"/>
      <c r="F30" s="98"/>
      <c r="G30" s="93"/>
      <c r="H30" s="183"/>
      <c r="I30" s="183"/>
      <c r="J30" s="183"/>
      <c r="K30" s="183"/>
      <c r="L30" s="183"/>
      <c r="M30" s="74"/>
      <c r="N30" s="88"/>
    </row>
    <row r="31" spans="2:14" ht="10.5" customHeight="1">
      <c r="B31"/>
      <c r="C31" s="90">
        <v>8</v>
      </c>
      <c r="D31" s="90"/>
      <c r="E31" s="90">
        <v>579</v>
      </c>
      <c r="F31" s="91">
        <v>489</v>
      </c>
      <c r="G31" s="86">
        <f aca="true" t="shared" si="8" ref="G31:G38">F31*PA/12</f>
        <v>2235.035625</v>
      </c>
      <c r="H31" s="87">
        <f aca="true" t="shared" si="9" ref="H31:H38">G31*pension</f>
        <v>175.4502965625</v>
      </c>
      <c r="I31" s="88">
        <f aca="true" t="shared" si="10" ref="I31:I38">(G31*97/100)*C.S.G.N.D</f>
        <v>52.03162935</v>
      </c>
      <c r="J31" s="88">
        <f aca="true" t="shared" si="11" ref="J31:J38">G31*97/100*C.S.G.D</f>
        <v>110.56721236874999</v>
      </c>
      <c r="K31" s="88">
        <f aca="true" t="shared" si="12" ref="K31:K38">G31*97/100*R.D.S</f>
        <v>10.83992278125</v>
      </c>
      <c r="L31" s="88">
        <f aca="true" t="shared" si="13" ref="L31:L38">IF(G31-H31&gt;Seuil*BRUT,(G31-H31)*1/100,0)</f>
        <v>20.595853284374996</v>
      </c>
      <c r="M31" s="89">
        <f aca="true" t="shared" si="14" ref="M31:M38">G31-(H31+I31+J31+K31+L31)</f>
        <v>1865.550710653125</v>
      </c>
      <c r="N31" s="88">
        <f aca="true" t="shared" si="15" ref="N31:N38">M31*6.55957</f>
        <v>12237.210475078919</v>
      </c>
    </row>
    <row r="32" spans="2:14" ht="10.5" customHeight="1">
      <c r="B32"/>
      <c r="C32" s="90">
        <v>7</v>
      </c>
      <c r="D32" s="90" t="s">
        <v>26</v>
      </c>
      <c r="E32" s="90">
        <v>547</v>
      </c>
      <c r="F32" s="91">
        <v>465</v>
      </c>
      <c r="G32" s="86">
        <f t="shared" si="8"/>
        <v>2125.340625</v>
      </c>
      <c r="H32" s="87">
        <f t="shared" si="9"/>
        <v>166.83923906249998</v>
      </c>
      <c r="I32" s="88">
        <f t="shared" si="10"/>
        <v>49.47792975</v>
      </c>
      <c r="J32" s="88">
        <f t="shared" si="11"/>
        <v>105.14060071875</v>
      </c>
      <c r="K32" s="88">
        <f t="shared" si="12"/>
        <v>10.30790203125</v>
      </c>
      <c r="L32" s="88">
        <f t="shared" si="13"/>
        <v>19.585013859375</v>
      </c>
      <c r="M32" s="89">
        <f t="shared" si="14"/>
        <v>1773.989939578125</v>
      </c>
      <c r="N32" s="88">
        <f t="shared" si="15"/>
        <v>11636.61118795848</v>
      </c>
    </row>
    <row r="33" spans="2:14" ht="10.5" customHeight="1">
      <c r="B33"/>
      <c r="C33" s="90">
        <v>6</v>
      </c>
      <c r="D33" s="90" t="s">
        <v>149</v>
      </c>
      <c r="E33" s="90">
        <v>516</v>
      </c>
      <c r="F33" s="91">
        <v>443</v>
      </c>
      <c r="G33" s="86">
        <f t="shared" si="8"/>
        <v>2024.7868749999998</v>
      </c>
      <c r="H33" s="87">
        <f t="shared" si="9"/>
        <v>158.9457696875</v>
      </c>
      <c r="I33" s="88">
        <f t="shared" si="10"/>
        <v>47.13703844999999</v>
      </c>
      <c r="J33" s="88">
        <f t="shared" si="11"/>
        <v>100.16620670624998</v>
      </c>
      <c r="K33" s="88">
        <f t="shared" si="12"/>
        <v>9.82021634375</v>
      </c>
      <c r="L33" s="88">
        <f t="shared" si="13"/>
        <v>18.658411053124997</v>
      </c>
      <c r="M33" s="89">
        <f t="shared" si="14"/>
        <v>1690.059232759375</v>
      </c>
      <c r="N33" s="88">
        <f t="shared" si="15"/>
        <v>11086.061841431412</v>
      </c>
    </row>
    <row r="34" spans="2:14" ht="10.5" customHeight="1">
      <c r="B34"/>
      <c r="C34" s="90">
        <v>5</v>
      </c>
      <c r="D34" s="90" t="s">
        <v>149</v>
      </c>
      <c r="E34" s="90">
        <v>485</v>
      </c>
      <c r="F34" s="91">
        <v>420</v>
      </c>
      <c r="G34" s="86">
        <f t="shared" si="8"/>
        <v>1919.6624999999997</v>
      </c>
      <c r="H34" s="87">
        <f t="shared" si="9"/>
        <v>150.69350624999998</v>
      </c>
      <c r="I34" s="88">
        <f t="shared" si="10"/>
        <v>44.68974299999999</v>
      </c>
      <c r="J34" s="88">
        <f t="shared" si="11"/>
        <v>94.96570387499999</v>
      </c>
      <c r="K34" s="88">
        <f t="shared" si="12"/>
        <v>9.310363124999999</v>
      </c>
      <c r="L34" s="88">
        <f t="shared" si="13"/>
        <v>17.6896899375</v>
      </c>
      <c r="M34" s="89">
        <f t="shared" si="14"/>
        <v>1602.3134938124997</v>
      </c>
      <c r="N34" s="88">
        <f t="shared" si="15"/>
        <v>10510.487524607659</v>
      </c>
    </row>
    <row r="35" spans="2:14" ht="10.5" customHeight="1">
      <c r="B35"/>
      <c r="C35" s="90">
        <v>4</v>
      </c>
      <c r="D35" s="90" t="s">
        <v>27</v>
      </c>
      <c r="E35" s="90">
        <v>463</v>
      </c>
      <c r="F35" s="91">
        <v>405</v>
      </c>
      <c r="G35" s="86">
        <f t="shared" si="8"/>
        <v>1851.1031249999999</v>
      </c>
      <c r="H35" s="87">
        <f t="shared" si="9"/>
        <v>145.3115953125</v>
      </c>
      <c r="I35" s="88">
        <f t="shared" si="10"/>
        <v>43.09368075</v>
      </c>
      <c r="J35" s="88">
        <f t="shared" si="11"/>
        <v>91.57407159374999</v>
      </c>
      <c r="K35" s="88">
        <f t="shared" si="12"/>
        <v>8.97785015625</v>
      </c>
      <c r="L35" s="88">
        <f t="shared" si="13"/>
        <v>17.057915296875</v>
      </c>
      <c r="M35" s="89">
        <f t="shared" si="14"/>
        <v>1545.0880118906248</v>
      </c>
      <c r="N35" s="88">
        <f t="shared" si="15"/>
        <v>10135.112970157386</v>
      </c>
    </row>
    <row r="36" spans="2:14" ht="10.5" customHeight="1">
      <c r="B36"/>
      <c r="C36" s="90">
        <v>3</v>
      </c>
      <c r="D36" s="90" t="s">
        <v>99</v>
      </c>
      <c r="E36" s="90">
        <v>436</v>
      </c>
      <c r="F36" s="91">
        <v>384</v>
      </c>
      <c r="G36" s="86">
        <f t="shared" si="8"/>
        <v>1755.12</v>
      </c>
      <c r="H36" s="87">
        <f t="shared" si="9"/>
        <v>137.77692</v>
      </c>
      <c r="I36" s="88">
        <f t="shared" si="10"/>
        <v>40.8591936</v>
      </c>
      <c r="J36" s="88">
        <f t="shared" si="11"/>
        <v>86.82578639999998</v>
      </c>
      <c r="K36" s="88">
        <f t="shared" si="12"/>
        <v>8.512331999999999</v>
      </c>
      <c r="L36" s="88">
        <f t="shared" si="13"/>
        <v>16.1734308</v>
      </c>
      <c r="M36" s="89">
        <f t="shared" si="14"/>
        <v>1464.9723371999999</v>
      </c>
      <c r="N36" s="88">
        <f t="shared" si="15"/>
        <v>9609.588593927003</v>
      </c>
    </row>
    <row r="37" spans="2:14" ht="10.5" customHeight="1">
      <c r="B37"/>
      <c r="C37" s="90">
        <v>2</v>
      </c>
      <c r="D37" s="90" t="s">
        <v>99</v>
      </c>
      <c r="E37" s="90">
        <v>416</v>
      </c>
      <c r="F37" s="91">
        <v>370</v>
      </c>
      <c r="G37" s="86">
        <f t="shared" si="8"/>
        <v>1691.1312499999997</v>
      </c>
      <c r="H37" s="87">
        <f t="shared" si="9"/>
        <v>132.75380312499996</v>
      </c>
      <c r="I37" s="88">
        <f t="shared" si="10"/>
        <v>39.3695355</v>
      </c>
      <c r="J37" s="88">
        <f t="shared" si="11"/>
        <v>83.66026293749998</v>
      </c>
      <c r="K37" s="88">
        <f t="shared" si="12"/>
        <v>8.201986562499998</v>
      </c>
      <c r="L37" s="88">
        <f t="shared" si="13"/>
        <v>15.583774468749999</v>
      </c>
      <c r="M37" s="89">
        <f t="shared" si="14"/>
        <v>1411.5618874062498</v>
      </c>
      <c r="N37" s="88">
        <f t="shared" si="15"/>
        <v>9259.239009773413</v>
      </c>
    </row>
    <row r="38" spans="2:14" ht="10.5" customHeight="1">
      <c r="B38"/>
      <c r="C38" s="90">
        <v>1</v>
      </c>
      <c r="D38" s="90" t="s">
        <v>99</v>
      </c>
      <c r="E38" s="90">
        <v>399</v>
      </c>
      <c r="F38" s="91">
        <v>362</v>
      </c>
      <c r="G38" s="86">
        <f t="shared" si="8"/>
        <v>1654.5662499999999</v>
      </c>
      <c r="H38" s="87">
        <f t="shared" si="9"/>
        <v>129.883450625</v>
      </c>
      <c r="I38" s="88">
        <f t="shared" si="10"/>
        <v>38.518302299999995</v>
      </c>
      <c r="J38" s="88">
        <f t="shared" si="11"/>
        <v>81.85139238749998</v>
      </c>
      <c r="K38" s="88">
        <f t="shared" si="12"/>
        <v>8.0246463125</v>
      </c>
      <c r="L38" s="88">
        <f t="shared" si="13"/>
        <v>15.246827993749998</v>
      </c>
      <c r="M38" s="89">
        <f t="shared" si="14"/>
        <v>1381.04163038125</v>
      </c>
      <c r="N38" s="88">
        <f t="shared" si="15"/>
        <v>9059.039247399935</v>
      </c>
    </row>
    <row r="39" spans="2:14" ht="10.5" customHeight="1">
      <c r="B39"/>
      <c r="C39" s="91"/>
      <c r="D39" s="60"/>
      <c r="E39" s="98"/>
      <c r="F39" s="98"/>
      <c r="G39" s="92"/>
      <c r="H39" s="183"/>
      <c r="I39" s="183"/>
      <c r="J39" s="183"/>
      <c r="K39" s="183"/>
      <c r="L39" s="183"/>
      <c r="M39" s="74"/>
      <c r="N39" s="88"/>
    </row>
    <row r="40" spans="2:14" ht="10.5" customHeight="1">
      <c r="B40"/>
      <c r="C40" s="76"/>
      <c r="D40" s="77"/>
      <c r="E40" s="293" t="s">
        <v>150</v>
      </c>
      <c r="F40" s="293"/>
      <c r="G40" s="293"/>
      <c r="H40" s="77"/>
      <c r="I40" s="77"/>
      <c r="J40" s="77"/>
      <c r="K40" s="77"/>
      <c r="L40" s="77"/>
      <c r="M40" s="181"/>
      <c r="N40" s="88"/>
    </row>
    <row r="41" spans="2:14" ht="10.5" customHeight="1">
      <c r="B41"/>
      <c r="C41" s="91"/>
      <c r="D41" s="60"/>
      <c r="E41" s="182"/>
      <c r="F41" s="98"/>
      <c r="G41" s="92"/>
      <c r="H41" s="183"/>
      <c r="I41" s="183"/>
      <c r="J41" s="183"/>
      <c r="K41" s="183"/>
      <c r="L41" s="183"/>
      <c r="M41" s="74"/>
      <c r="N41" s="88"/>
    </row>
    <row r="42" spans="2:14" ht="10.5" customHeight="1">
      <c r="B42"/>
      <c r="C42" s="90">
        <v>13</v>
      </c>
      <c r="D42" s="90"/>
      <c r="E42" s="90">
        <v>544</v>
      </c>
      <c r="F42" s="91">
        <v>463</v>
      </c>
      <c r="G42" s="86">
        <f aca="true" t="shared" si="16" ref="G42:G54">F42*PA/12</f>
        <v>2116.1993749999997</v>
      </c>
      <c r="H42" s="87">
        <f aca="true" t="shared" si="17" ref="H42:H54">G42*pension</f>
        <v>166.12165093749996</v>
      </c>
      <c r="I42" s="88">
        <f aca="true" t="shared" si="18" ref="I42:I54">(G42*97/100)*C.S.G.N.D</f>
        <v>49.265121449999995</v>
      </c>
      <c r="J42" s="88">
        <f aca="true" t="shared" si="19" ref="J42:J54">G42*97/100*C.S.G.D</f>
        <v>104.68838308124998</v>
      </c>
      <c r="K42" s="88">
        <f aca="true" t="shared" si="20" ref="K42:K54">G42*97/100*R.D.S</f>
        <v>10.263566968749998</v>
      </c>
      <c r="L42" s="88">
        <f aca="true" t="shared" si="21" ref="L42:L54">IF(G42-H42&gt;Seuil*BRUT,(G42-H42)*1/100,0)</f>
        <v>19.500777240625</v>
      </c>
      <c r="M42" s="89">
        <f aca="true" t="shared" si="22" ref="M42:M54">G42-(H42+I42+J42+K42+L42)</f>
        <v>1766.3598753218748</v>
      </c>
      <c r="N42" s="88">
        <f aca="true" t="shared" si="23" ref="N42:N54">M42*6.55957</f>
        <v>11586.56124736511</v>
      </c>
    </row>
    <row r="43" spans="2:14" ht="10.5" customHeight="1">
      <c r="B43"/>
      <c r="C43" s="90">
        <v>12</v>
      </c>
      <c r="D43" s="90" t="s">
        <v>24</v>
      </c>
      <c r="E43" s="90">
        <v>510</v>
      </c>
      <c r="F43" s="91">
        <v>439</v>
      </c>
      <c r="G43" s="86">
        <f t="shared" si="16"/>
        <v>2006.5043749999998</v>
      </c>
      <c r="H43" s="87">
        <f t="shared" si="17"/>
        <v>157.51059343749998</v>
      </c>
      <c r="I43" s="88">
        <f t="shared" si="18"/>
        <v>46.711421849999994</v>
      </c>
      <c r="J43" s="88">
        <f t="shared" si="19"/>
        <v>99.26177143124998</v>
      </c>
      <c r="K43" s="88">
        <f t="shared" si="20"/>
        <v>9.73154621875</v>
      </c>
      <c r="L43" s="88">
        <f t="shared" si="21"/>
        <v>18.489937815624998</v>
      </c>
      <c r="M43" s="89">
        <f t="shared" si="22"/>
        <v>1674.7991042468748</v>
      </c>
      <c r="N43" s="88">
        <f t="shared" si="23"/>
        <v>10985.961960244673</v>
      </c>
    </row>
    <row r="44" spans="2:14" ht="10.5" customHeight="1">
      <c r="B44"/>
      <c r="C44" s="90">
        <v>11</v>
      </c>
      <c r="D44" s="90" t="s">
        <v>26</v>
      </c>
      <c r="E44" s="90">
        <v>483</v>
      </c>
      <c r="F44" s="91">
        <v>418</v>
      </c>
      <c r="G44" s="86">
        <f t="shared" si="16"/>
        <v>1910.5212499999998</v>
      </c>
      <c r="H44" s="87">
        <f t="shared" si="17"/>
        <v>149.975918125</v>
      </c>
      <c r="I44" s="88">
        <f t="shared" si="18"/>
        <v>44.476934699999994</v>
      </c>
      <c r="J44" s="88">
        <f t="shared" si="19"/>
        <v>94.51348623749998</v>
      </c>
      <c r="K44" s="88">
        <f t="shared" si="20"/>
        <v>9.266028062499998</v>
      </c>
      <c r="L44" s="88">
        <f t="shared" si="21"/>
        <v>17.605453318749998</v>
      </c>
      <c r="M44" s="89">
        <f t="shared" si="22"/>
        <v>1594.6834295562498</v>
      </c>
      <c r="N44" s="88">
        <f t="shared" si="23"/>
        <v>10460.43758401429</v>
      </c>
    </row>
    <row r="45" spans="2:14" ht="10.5" customHeight="1">
      <c r="B45"/>
      <c r="C45" s="90">
        <v>10</v>
      </c>
      <c r="D45" s="90" t="s">
        <v>26</v>
      </c>
      <c r="E45" s="90">
        <v>450</v>
      </c>
      <c r="F45" s="91">
        <v>395</v>
      </c>
      <c r="G45" s="86">
        <f t="shared" si="16"/>
        <v>1805.3968749999997</v>
      </c>
      <c r="H45" s="87">
        <f t="shared" si="17"/>
        <v>141.7236546875</v>
      </c>
      <c r="I45" s="88">
        <f t="shared" si="18"/>
        <v>42.029639249999995</v>
      </c>
      <c r="J45" s="88">
        <f t="shared" si="19"/>
        <v>89.31298340624998</v>
      </c>
      <c r="K45" s="88">
        <f t="shared" si="20"/>
        <v>8.75617484375</v>
      </c>
      <c r="L45" s="88">
        <f t="shared" si="21"/>
        <v>16.636732203124996</v>
      </c>
      <c r="M45" s="89">
        <f t="shared" si="22"/>
        <v>1506.9376906093748</v>
      </c>
      <c r="N45" s="88">
        <f t="shared" si="23"/>
        <v>9884.863267190536</v>
      </c>
    </row>
    <row r="46" spans="2:14" ht="10.5" customHeight="1">
      <c r="B46"/>
      <c r="C46" s="90">
        <v>9</v>
      </c>
      <c r="D46" s="90" t="s">
        <v>26</v>
      </c>
      <c r="E46" s="90">
        <v>436</v>
      </c>
      <c r="F46" s="91">
        <v>384</v>
      </c>
      <c r="G46" s="86">
        <f t="shared" si="16"/>
        <v>1755.12</v>
      </c>
      <c r="H46" s="87">
        <f t="shared" si="17"/>
        <v>137.77692</v>
      </c>
      <c r="I46" s="88">
        <f t="shared" si="18"/>
        <v>40.8591936</v>
      </c>
      <c r="J46" s="88">
        <f t="shared" si="19"/>
        <v>86.82578639999998</v>
      </c>
      <c r="K46" s="88">
        <f t="shared" si="20"/>
        <v>8.512331999999999</v>
      </c>
      <c r="L46" s="88">
        <f t="shared" si="21"/>
        <v>16.1734308</v>
      </c>
      <c r="M46" s="89">
        <f t="shared" si="22"/>
        <v>1464.9723371999999</v>
      </c>
      <c r="N46" s="88">
        <f t="shared" si="23"/>
        <v>9609.588593927003</v>
      </c>
    </row>
    <row r="47" spans="2:14" ht="10.5" customHeight="1">
      <c r="B47"/>
      <c r="C47" s="90">
        <v>8</v>
      </c>
      <c r="D47" s="90" t="s">
        <v>26</v>
      </c>
      <c r="E47" s="90">
        <v>416</v>
      </c>
      <c r="F47" s="91">
        <v>370</v>
      </c>
      <c r="G47" s="86">
        <f t="shared" si="16"/>
        <v>1691.1312499999997</v>
      </c>
      <c r="H47" s="87">
        <f t="shared" si="17"/>
        <v>132.75380312499996</v>
      </c>
      <c r="I47" s="88">
        <f t="shared" si="18"/>
        <v>39.3695355</v>
      </c>
      <c r="J47" s="88">
        <f t="shared" si="19"/>
        <v>83.66026293749998</v>
      </c>
      <c r="K47" s="88">
        <f t="shared" si="20"/>
        <v>8.201986562499998</v>
      </c>
      <c r="L47" s="88">
        <f t="shared" si="21"/>
        <v>15.583774468749999</v>
      </c>
      <c r="M47" s="89">
        <f t="shared" si="22"/>
        <v>1411.5618874062498</v>
      </c>
      <c r="N47" s="88">
        <f t="shared" si="23"/>
        <v>9259.239009773413</v>
      </c>
    </row>
    <row r="48" spans="2:14" ht="10.5" customHeight="1">
      <c r="B48"/>
      <c r="C48" s="90">
        <v>7</v>
      </c>
      <c r="D48" s="90" t="s">
        <v>26</v>
      </c>
      <c r="E48" s="90">
        <v>398</v>
      </c>
      <c r="F48" s="91">
        <v>362</v>
      </c>
      <c r="G48" s="86">
        <f t="shared" si="16"/>
        <v>1654.5662499999999</v>
      </c>
      <c r="H48" s="87">
        <f t="shared" si="17"/>
        <v>129.883450625</v>
      </c>
      <c r="I48" s="88">
        <f t="shared" si="18"/>
        <v>38.518302299999995</v>
      </c>
      <c r="J48" s="88">
        <f t="shared" si="19"/>
        <v>81.85139238749998</v>
      </c>
      <c r="K48" s="88">
        <f t="shared" si="20"/>
        <v>8.0246463125</v>
      </c>
      <c r="L48" s="88">
        <f t="shared" si="21"/>
        <v>15.246827993749998</v>
      </c>
      <c r="M48" s="89">
        <f t="shared" si="22"/>
        <v>1381.04163038125</v>
      </c>
      <c r="N48" s="88">
        <f t="shared" si="23"/>
        <v>9059.039247399935</v>
      </c>
    </row>
    <row r="49" spans="2:14" ht="10.5" customHeight="1">
      <c r="B49"/>
      <c r="C49" s="90">
        <v>6</v>
      </c>
      <c r="D49" s="90" t="s">
        <v>27</v>
      </c>
      <c r="E49" s="90">
        <v>382</v>
      </c>
      <c r="F49" s="91">
        <v>352</v>
      </c>
      <c r="G49" s="86">
        <f t="shared" si="16"/>
        <v>1608.86</v>
      </c>
      <c r="H49" s="87">
        <f t="shared" si="17"/>
        <v>126.29551</v>
      </c>
      <c r="I49" s="88">
        <f t="shared" si="18"/>
        <v>37.45426079999999</v>
      </c>
      <c r="J49" s="88">
        <f t="shared" si="19"/>
        <v>79.59030419999998</v>
      </c>
      <c r="K49" s="88">
        <f t="shared" si="20"/>
        <v>7.802970999999999</v>
      </c>
      <c r="L49" s="88">
        <f t="shared" si="21"/>
        <v>14.8256449</v>
      </c>
      <c r="M49" s="89">
        <f t="shared" si="22"/>
        <v>1342.8913091</v>
      </c>
      <c r="N49" s="88">
        <f t="shared" si="23"/>
        <v>8808.789544433086</v>
      </c>
    </row>
    <row r="50" spans="2:14" ht="10.5" customHeight="1">
      <c r="B50"/>
      <c r="C50" s="90">
        <v>5</v>
      </c>
      <c r="D50" s="90" t="s">
        <v>101</v>
      </c>
      <c r="E50" s="90">
        <v>366</v>
      </c>
      <c r="F50" s="91">
        <v>339</v>
      </c>
      <c r="G50" s="86">
        <f t="shared" si="16"/>
        <v>1549.4418749999998</v>
      </c>
      <c r="H50" s="87">
        <f t="shared" si="17"/>
        <v>121.63118718749998</v>
      </c>
      <c r="I50" s="88">
        <f t="shared" si="18"/>
        <v>36.071006849999996</v>
      </c>
      <c r="J50" s="88">
        <f t="shared" si="19"/>
        <v>76.65088955624998</v>
      </c>
      <c r="K50" s="88">
        <f t="shared" si="20"/>
        <v>7.514793093749999</v>
      </c>
      <c r="L50" s="88">
        <f t="shared" si="21"/>
        <v>14.278106878124998</v>
      </c>
      <c r="M50" s="89">
        <f t="shared" si="22"/>
        <v>1293.2958914343749</v>
      </c>
      <c r="N50" s="88">
        <f t="shared" si="23"/>
        <v>8483.464930576183</v>
      </c>
    </row>
    <row r="51" spans="2:14" ht="10.5" customHeight="1">
      <c r="B51"/>
      <c r="C51" s="90">
        <v>4</v>
      </c>
      <c r="D51" s="90" t="s">
        <v>101</v>
      </c>
      <c r="E51" s="90">
        <v>347</v>
      </c>
      <c r="F51" s="91">
        <v>325</v>
      </c>
      <c r="G51" s="86">
        <f t="shared" si="16"/>
        <v>1485.453125</v>
      </c>
      <c r="H51" s="87">
        <f t="shared" si="17"/>
        <v>116.6080703125</v>
      </c>
      <c r="I51" s="88">
        <f t="shared" si="18"/>
        <v>34.58134875</v>
      </c>
      <c r="J51" s="88">
        <f t="shared" si="19"/>
        <v>73.48536609374999</v>
      </c>
      <c r="K51" s="88">
        <f t="shared" si="20"/>
        <v>7.204447656249999</v>
      </c>
      <c r="L51" s="88">
        <f t="shared" si="21"/>
        <v>13.688450546874998</v>
      </c>
      <c r="M51" s="89">
        <f t="shared" si="22"/>
        <v>1239.885441640625</v>
      </c>
      <c r="N51" s="88">
        <f t="shared" si="23"/>
        <v>8133.1153464225945</v>
      </c>
    </row>
    <row r="52" spans="2:14" ht="10.5" customHeight="1">
      <c r="B52"/>
      <c r="C52" s="90">
        <v>3</v>
      </c>
      <c r="D52" s="90" t="s">
        <v>101</v>
      </c>
      <c r="E52" s="90">
        <v>337</v>
      </c>
      <c r="F52" s="91">
        <v>319</v>
      </c>
      <c r="G52" s="86">
        <f t="shared" si="16"/>
        <v>1458.0293749999998</v>
      </c>
      <c r="H52" s="87">
        <f t="shared" si="17"/>
        <v>114.45530593749999</v>
      </c>
      <c r="I52" s="88">
        <f t="shared" si="18"/>
        <v>33.94292385</v>
      </c>
      <c r="J52" s="88">
        <f t="shared" si="19"/>
        <v>72.12871318124999</v>
      </c>
      <c r="K52" s="88">
        <f t="shared" si="20"/>
        <v>7.071442468749999</v>
      </c>
      <c r="L52" s="88">
        <f t="shared" si="21"/>
        <v>13.435740690624998</v>
      </c>
      <c r="M52" s="89">
        <f t="shared" si="22"/>
        <v>1216.9952488718748</v>
      </c>
      <c r="N52" s="88">
        <f t="shared" si="23"/>
        <v>7982.965524642484</v>
      </c>
    </row>
    <row r="53" spans="2:14" ht="10.5" customHeight="1">
      <c r="B53"/>
      <c r="C53" s="90">
        <v>2</v>
      </c>
      <c r="D53" s="90" t="s">
        <v>101</v>
      </c>
      <c r="E53" s="90">
        <v>315</v>
      </c>
      <c r="F53" s="91">
        <v>303</v>
      </c>
      <c r="G53" s="86">
        <f t="shared" si="16"/>
        <v>1384.899375</v>
      </c>
      <c r="H53" s="87">
        <f t="shared" si="17"/>
        <v>108.7146009375</v>
      </c>
      <c r="I53" s="88">
        <f t="shared" si="18"/>
        <v>32.24045745</v>
      </c>
      <c r="J53" s="88">
        <f t="shared" si="19"/>
        <v>68.51097208125</v>
      </c>
      <c r="K53" s="88">
        <f t="shared" si="20"/>
        <v>6.716761968750001</v>
      </c>
      <c r="L53" s="88">
        <f t="shared" si="21"/>
        <v>0</v>
      </c>
      <c r="M53" s="89">
        <f t="shared" si="22"/>
        <v>1168.7165825625</v>
      </c>
      <c r="N53" s="88">
        <f t="shared" si="23"/>
        <v>7666.278233479497</v>
      </c>
    </row>
    <row r="54" spans="2:14" ht="10.5" customHeight="1">
      <c r="B54"/>
      <c r="C54" s="90">
        <v>1</v>
      </c>
      <c r="D54" s="90" t="s">
        <v>28</v>
      </c>
      <c r="E54" s="90">
        <v>306</v>
      </c>
      <c r="F54" s="91">
        <v>297</v>
      </c>
      <c r="G54" s="86">
        <f t="shared" si="16"/>
        <v>1357.4756249999998</v>
      </c>
      <c r="H54" s="87">
        <f t="shared" si="17"/>
        <v>106.56183656249999</v>
      </c>
      <c r="I54" s="88">
        <f t="shared" si="18"/>
        <v>31.602032549999997</v>
      </c>
      <c r="J54" s="88">
        <f t="shared" si="19"/>
        <v>67.15431916874999</v>
      </c>
      <c r="K54" s="88">
        <f t="shared" si="20"/>
        <v>6.583756781249999</v>
      </c>
      <c r="L54" s="88">
        <f t="shared" si="21"/>
        <v>0</v>
      </c>
      <c r="M54" s="89">
        <f t="shared" si="22"/>
        <v>1145.5736799375</v>
      </c>
      <c r="N54" s="88">
        <f t="shared" si="23"/>
        <v>7514.470743707627</v>
      </c>
    </row>
    <row r="55" spans="2:14" ht="10.5" customHeight="1">
      <c r="B55"/>
      <c r="C55" s="63"/>
      <c r="D55" s="63"/>
      <c r="E55" s="123"/>
      <c r="F55" s="123"/>
      <c r="G55" s="123"/>
      <c r="H55" s="123"/>
      <c r="I55" s="123"/>
      <c r="J55" s="123"/>
      <c r="K55" s="123"/>
      <c r="L55" s="123"/>
      <c r="M55" s="210"/>
      <c r="N55" s="18"/>
    </row>
    <row r="56" spans="2:14" ht="10.5" customHeight="1">
      <c r="B56"/>
      <c r="C56" s="298" t="str">
        <f>FORMULES!E5</f>
        <v> -- Indemnité  de  Résidence  plancher  INM  298 ----- Prix point mensuel net : 3,857 euros (I.R. non comprise)</v>
      </c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06"/>
    </row>
    <row r="57" spans="2:14" ht="10.5" customHeight="1">
      <c r="B57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206"/>
    </row>
    <row r="58" ht="12" customHeight="1"/>
    <row r="59" ht="12" customHeight="1"/>
    <row r="60" ht="12" customHeight="1"/>
    <row r="61" ht="12" customHeight="1">
      <c r="M61" s="146"/>
    </row>
    <row r="62" spans="2:13" ht="19.5" customHeight="1">
      <c r="B62" s="290" t="s">
        <v>145</v>
      </c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</row>
    <row r="64" spans="2:13" ht="12.75"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</row>
    <row r="65" spans="2:13" ht="12.75">
      <c r="B65"/>
      <c r="C65"/>
      <c r="D65"/>
      <c r="E65"/>
      <c r="F65" s="41"/>
      <c r="G65" s="41"/>
      <c r="H65" s="41"/>
      <c r="I65" s="41"/>
      <c r="J65" s="41"/>
      <c r="K65" s="41"/>
      <c r="L65" s="41"/>
      <c r="M65" s="41"/>
    </row>
    <row r="66" spans="2:13" ht="12.75" customHeight="1">
      <c r="B66" s="291" t="s">
        <v>64</v>
      </c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</row>
    <row r="67" spans="2:13" ht="12.75">
      <c r="B67"/>
      <c r="C67"/>
      <c r="D67"/>
      <c r="E67"/>
      <c r="F67" s="41"/>
      <c r="G67" s="41"/>
      <c r="H67" s="41"/>
      <c r="I67" s="41"/>
      <c r="J67" s="41"/>
      <c r="K67" s="41"/>
      <c r="L67" s="41"/>
      <c r="M67" s="41"/>
    </row>
    <row r="68" spans="2:13" ht="12.75">
      <c r="B6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8:13" ht="12.75">
      <c r="H69" s="292" t="s">
        <v>36</v>
      </c>
      <c r="I69" s="292"/>
      <c r="J69" s="292"/>
      <c r="K69" s="292"/>
      <c r="L69" s="292"/>
      <c r="M69" s="44">
        <f>DATE</f>
        <v>39722</v>
      </c>
    </row>
    <row r="70" spans="2:13" ht="10.5" customHeight="1">
      <c r="B70" s="305" t="s">
        <v>146</v>
      </c>
      <c r="C70" s="305"/>
      <c r="D70" s="305"/>
      <c r="E70" s="305"/>
      <c r="F70" s="305"/>
      <c r="G70" s="305"/>
      <c r="H70" s="198"/>
      <c r="I70" s="176"/>
      <c r="J70" s="176"/>
      <c r="K70" s="176"/>
      <c r="L70" s="176"/>
      <c r="M70" s="48"/>
    </row>
    <row r="71" spans="2:13" ht="10.5" customHeight="1">
      <c r="B71" s="177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74"/>
    </row>
    <row r="72" spans="2:14" ht="10.5" customHeight="1">
      <c r="B72" s="177"/>
      <c r="C72" s="110"/>
      <c r="F72" s="52" t="s">
        <v>37</v>
      </c>
      <c r="G72" s="52"/>
      <c r="H72" s="53"/>
      <c r="I72" s="53"/>
      <c r="J72" s="53"/>
      <c r="K72" s="53"/>
      <c r="L72" s="54"/>
      <c r="M72" s="55" t="s">
        <v>37</v>
      </c>
      <c r="N72" s="56" t="s">
        <v>38</v>
      </c>
    </row>
    <row r="73" spans="2:14" ht="10.5" customHeight="1">
      <c r="B73" s="57" t="s">
        <v>39</v>
      </c>
      <c r="C73" s="57" t="s">
        <v>87</v>
      </c>
      <c r="D73" s="57" t="s">
        <v>20</v>
      </c>
      <c r="E73" s="58" t="s">
        <v>21</v>
      </c>
      <c r="F73" s="59" t="s">
        <v>41</v>
      </c>
      <c r="G73" s="59" t="s">
        <v>65</v>
      </c>
      <c r="H73" s="130" t="s">
        <v>4</v>
      </c>
      <c r="I73" s="57" t="s">
        <v>42</v>
      </c>
      <c r="J73" s="57" t="s">
        <v>42</v>
      </c>
      <c r="K73" s="57" t="s">
        <v>43</v>
      </c>
      <c r="L73" s="57" t="s">
        <v>44</v>
      </c>
      <c r="M73" s="61" t="s">
        <v>45</v>
      </c>
      <c r="N73" s="62" t="s">
        <v>46</v>
      </c>
    </row>
    <row r="74" spans="2:14" ht="10.5" customHeight="1">
      <c r="B74" s="63"/>
      <c r="C74" s="63" t="s">
        <v>47</v>
      </c>
      <c r="D74" s="63"/>
      <c r="E74" s="64"/>
      <c r="F74" s="65" t="s">
        <v>48</v>
      </c>
      <c r="G74" s="65"/>
      <c r="H74" s="66">
        <v>0.0785</v>
      </c>
      <c r="I74" s="67">
        <v>0.024</v>
      </c>
      <c r="J74" s="67">
        <v>0.051</v>
      </c>
      <c r="K74" s="67">
        <v>0.005</v>
      </c>
      <c r="L74" s="67">
        <v>0.01</v>
      </c>
      <c r="M74" s="68" t="s">
        <v>48</v>
      </c>
      <c r="N74" s="69"/>
    </row>
    <row r="75" spans="2:14" ht="12.75">
      <c r="B75" s="91"/>
      <c r="C75" s="60"/>
      <c r="D75" s="98"/>
      <c r="E75" s="98"/>
      <c r="F75" s="178"/>
      <c r="G75" s="178"/>
      <c r="H75" s="179"/>
      <c r="I75" s="179"/>
      <c r="J75" s="179"/>
      <c r="K75" s="179"/>
      <c r="L75" s="179"/>
      <c r="M75" s="180"/>
      <c r="N75" s="75"/>
    </row>
    <row r="76" spans="2:14" ht="10.5" customHeight="1">
      <c r="B76" s="76"/>
      <c r="C76" s="77"/>
      <c r="D76" s="293" t="s">
        <v>147</v>
      </c>
      <c r="E76" s="293"/>
      <c r="F76" s="293"/>
      <c r="G76" s="293"/>
      <c r="H76" s="293"/>
      <c r="I76" s="79"/>
      <c r="J76" s="79"/>
      <c r="K76" s="79"/>
      <c r="L76" s="79"/>
      <c r="M76" s="181"/>
      <c r="N76" s="88"/>
    </row>
    <row r="77" spans="2:14" ht="10.5" customHeight="1">
      <c r="B77" s="91"/>
      <c r="C77" s="60"/>
      <c r="D77" s="182"/>
      <c r="E77" s="98"/>
      <c r="F77" s="98"/>
      <c r="G77" s="98"/>
      <c r="H77" s="98"/>
      <c r="I77" s="98"/>
      <c r="J77" s="98"/>
      <c r="K77" s="98"/>
      <c r="L77" s="98"/>
      <c r="M77" s="74"/>
      <c r="N77" s="88"/>
    </row>
    <row r="78" spans="2:14" ht="10.5" customHeight="1">
      <c r="B78" s="90">
        <v>7</v>
      </c>
      <c r="C78" s="90"/>
      <c r="D78" s="90">
        <v>612</v>
      </c>
      <c r="E78" s="91">
        <v>514</v>
      </c>
      <c r="F78" s="86">
        <f aca="true" t="shared" si="24" ref="F78:F84">E78*PA/12</f>
        <v>2349.30125</v>
      </c>
      <c r="G78" s="87">
        <f aca="true" t="shared" si="25" ref="G78:G84">IF(E78&gt;298,INT(F78)/100,IRPLANCHER)</f>
        <v>23.49</v>
      </c>
      <c r="H78" s="88">
        <f aca="true" t="shared" si="26" ref="H78:H84">F78*pension</f>
        <v>184.420148125</v>
      </c>
      <c r="I78" s="88">
        <f aca="true" t="shared" si="27" ref="I78:I84">((F78+G78)*97/100)*C.S.G.N.D</f>
        <v>55.238580299999995</v>
      </c>
      <c r="J78" s="88">
        <f aca="true" t="shared" si="28" ref="J78:J84">(F78+G78)*97/100*C.S.G.D</f>
        <v>117.38198313749999</v>
      </c>
      <c r="K78" s="88">
        <f aca="true" t="shared" si="29" ref="K78:K84">(F78+G78)*97/100*R.D.S</f>
        <v>11.508037562499998</v>
      </c>
      <c r="L78" s="88">
        <f aca="true" t="shared" si="30" ref="L78:L84">IF((F78+G78)-H78&gt;Seuil*BRUT,((F78+G78)-H78)*1/100,0)</f>
        <v>21.883711018749995</v>
      </c>
      <c r="M78" s="88">
        <f aca="true" t="shared" si="31" ref="M78:M84">(F78+G78)-(H78+I78+J78+K78+L78)</f>
        <v>1982.3587898562498</v>
      </c>
      <c r="N78" s="88">
        <f aca="true" t="shared" si="32" ref="N78:N84">M78*6.55957</f>
        <v>13003.42124717736</v>
      </c>
    </row>
    <row r="79" spans="2:14" ht="10.5" customHeight="1">
      <c r="B79" s="90">
        <v>6</v>
      </c>
      <c r="C79" s="90" t="s">
        <v>24</v>
      </c>
      <c r="D79" s="90">
        <v>580</v>
      </c>
      <c r="E79" s="91">
        <v>490</v>
      </c>
      <c r="F79" s="86">
        <f t="shared" si="24"/>
        <v>2239.60625</v>
      </c>
      <c r="G79" s="87">
        <f t="shared" si="25"/>
        <v>22.39</v>
      </c>
      <c r="H79" s="88">
        <f t="shared" si="26"/>
        <v>175.80909062499998</v>
      </c>
      <c r="I79" s="88">
        <f t="shared" si="27"/>
        <v>52.659272699999995</v>
      </c>
      <c r="J79" s="88">
        <f t="shared" si="28"/>
        <v>111.90095448749999</v>
      </c>
      <c r="K79" s="88">
        <f t="shared" si="29"/>
        <v>10.9706818125</v>
      </c>
      <c r="L79" s="88">
        <f t="shared" si="30"/>
        <v>20.861871593749996</v>
      </c>
      <c r="M79" s="88">
        <f t="shared" si="31"/>
        <v>1889.7943787812496</v>
      </c>
      <c r="N79" s="88">
        <f t="shared" si="32"/>
        <v>12396.23851322212</v>
      </c>
    </row>
    <row r="80" spans="2:14" ht="10.5" customHeight="1">
      <c r="B80" s="90">
        <v>5</v>
      </c>
      <c r="C80" s="90" t="s">
        <v>26</v>
      </c>
      <c r="D80" s="90">
        <v>549</v>
      </c>
      <c r="E80" s="91">
        <v>467</v>
      </c>
      <c r="F80" s="86">
        <f t="shared" si="24"/>
        <v>2134.481875</v>
      </c>
      <c r="G80" s="87">
        <f t="shared" si="25"/>
        <v>21.34</v>
      </c>
      <c r="H80" s="88">
        <f t="shared" si="26"/>
        <v>167.5568271875</v>
      </c>
      <c r="I80" s="88">
        <f t="shared" si="27"/>
        <v>50.18753325000001</v>
      </c>
      <c r="J80" s="88">
        <f t="shared" si="28"/>
        <v>106.64850815625</v>
      </c>
      <c r="K80" s="88">
        <f t="shared" si="29"/>
        <v>10.455736093750001</v>
      </c>
      <c r="L80" s="88">
        <f t="shared" si="30"/>
        <v>19.882650478125</v>
      </c>
      <c r="M80" s="88">
        <f t="shared" si="31"/>
        <v>1801.090619834375</v>
      </c>
      <c r="N80" s="88">
        <f t="shared" si="32"/>
        <v>11814.37999714697</v>
      </c>
    </row>
    <row r="81" spans="2:14" ht="10.5" customHeight="1">
      <c r="B81" s="90">
        <v>4</v>
      </c>
      <c r="C81" s="90" t="s">
        <v>26</v>
      </c>
      <c r="D81" s="90">
        <v>518</v>
      </c>
      <c r="E81" s="91">
        <v>445</v>
      </c>
      <c r="F81" s="86">
        <f t="shared" si="24"/>
        <v>2033.9281249999997</v>
      </c>
      <c r="G81" s="87">
        <f t="shared" si="25"/>
        <v>20.33</v>
      </c>
      <c r="H81" s="88">
        <f t="shared" si="26"/>
        <v>159.66335781249998</v>
      </c>
      <c r="I81" s="88">
        <f t="shared" si="27"/>
        <v>47.82312915</v>
      </c>
      <c r="J81" s="88">
        <f t="shared" si="28"/>
        <v>101.62414944375</v>
      </c>
      <c r="K81" s="88">
        <f t="shared" si="29"/>
        <v>9.963151906250001</v>
      </c>
      <c r="L81" s="88">
        <f t="shared" si="30"/>
        <v>18.945947671875</v>
      </c>
      <c r="M81" s="88">
        <f t="shared" si="31"/>
        <v>1716.2383890156248</v>
      </c>
      <c r="N81" s="88">
        <f t="shared" si="32"/>
        <v>11257.785849435222</v>
      </c>
    </row>
    <row r="82" spans="2:14" ht="10.5" customHeight="1">
      <c r="B82" s="90">
        <v>3</v>
      </c>
      <c r="C82" s="90" t="s">
        <v>97</v>
      </c>
      <c r="D82" s="90">
        <v>487</v>
      </c>
      <c r="E82" s="91">
        <v>421</v>
      </c>
      <c r="F82" s="86">
        <f t="shared" si="24"/>
        <v>1924.2331249999997</v>
      </c>
      <c r="G82" s="87">
        <f t="shared" si="25"/>
        <v>19.24</v>
      </c>
      <c r="H82" s="88">
        <f t="shared" si="26"/>
        <v>151.0523003125</v>
      </c>
      <c r="I82" s="88">
        <f t="shared" si="27"/>
        <v>45.24405435</v>
      </c>
      <c r="J82" s="88">
        <f t="shared" si="28"/>
        <v>96.14361549374998</v>
      </c>
      <c r="K82" s="88">
        <f t="shared" si="29"/>
        <v>9.42584465625</v>
      </c>
      <c r="L82" s="88">
        <f t="shared" si="30"/>
        <v>17.924208246874997</v>
      </c>
      <c r="M82" s="88">
        <f t="shared" si="31"/>
        <v>1623.683101940625</v>
      </c>
      <c r="N82" s="88">
        <f t="shared" si="32"/>
        <v>10650.662964996665</v>
      </c>
    </row>
    <row r="83" spans="2:14" ht="10.5" customHeight="1">
      <c r="B83" s="90">
        <v>2</v>
      </c>
      <c r="C83" s="90" t="s">
        <v>97</v>
      </c>
      <c r="D83" s="90">
        <v>453</v>
      </c>
      <c r="E83" s="91">
        <v>397</v>
      </c>
      <c r="F83" s="86">
        <f t="shared" si="24"/>
        <v>1814.538125</v>
      </c>
      <c r="G83" s="87">
        <f t="shared" si="25"/>
        <v>18.14</v>
      </c>
      <c r="H83" s="88">
        <f t="shared" si="26"/>
        <v>142.4412428125</v>
      </c>
      <c r="I83" s="88">
        <f t="shared" si="27"/>
        <v>42.664746750000006</v>
      </c>
      <c r="J83" s="88">
        <f t="shared" si="28"/>
        <v>90.66258684375</v>
      </c>
      <c r="K83" s="88">
        <f t="shared" si="29"/>
        <v>8.888488906250002</v>
      </c>
      <c r="L83" s="88">
        <f t="shared" si="30"/>
        <v>16.902368821875</v>
      </c>
      <c r="M83" s="88">
        <f t="shared" si="31"/>
        <v>1531.118690865625</v>
      </c>
      <c r="N83" s="88">
        <f t="shared" si="32"/>
        <v>10043.480231041427</v>
      </c>
    </row>
    <row r="84" spans="2:14" ht="10.5" customHeight="1">
      <c r="B84" s="90">
        <v>1</v>
      </c>
      <c r="C84" s="90" t="s">
        <v>27</v>
      </c>
      <c r="D84" s="90">
        <v>425</v>
      </c>
      <c r="E84" s="91">
        <v>377</v>
      </c>
      <c r="F84" s="86">
        <f t="shared" si="24"/>
        <v>1723.125625</v>
      </c>
      <c r="G84" s="87">
        <f t="shared" si="25"/>
        <v>17.23</v>
      </c>
      <c r="H84" s="88">
        <f t="shared" si="26"/>
        <v>135.2653615625</v>
      </c>
      <c r="I84" s="88">
        <f t="shared" si="27"/>
        <v>40.515478949999995</v>
      </c>
      <c r="J84" s="88">
        <f t="shared" si="28"/>
        <v>86.09539276874997</v>
      </c>
      <c r="K84" s="88">
        <f t="shared" si="29"/>
        <v>8.44072478125</v>
      </c>
      <c r="L84" s="88">
        <f t="shared" si="30"/>
        <v>16.050902634375</v>
      </c>
      <c r="M84" s="88">
        <f t="shared" si="31"/>
        <v>1453.987764303125</v>
      </c>
      <c r="N84" s="88">
        <f t="shared" si="32"/>
        <v>9537.53451908985</v>
      </c>
    </row>
    <row r="85" spans="2:14" ht="10.5" customHeight="1">
      <c r="B85" s="91"/>
      <c r="C85" s="60"/>
      <c r="D85" s="200"/>
      <c r="E85" s="98"/>
      <c r="F85" s="93"/>
      <c r="G85" s="93"/>
      <c r="H85" s="183"/>
      <c r="I85" s="183"/>
      <c r="J85" s="183"/>
      <c r="K85" s="183"/>
      <c r="L85" s="183"/>
      <c r="M85" s="74"/>
      <c r="N85" s="88"/>
    </row>
    <row r="86" spans="2:14" ht="10.5" customHeight="1">
      <c r="B86" s="76"/>
      <c r="C86" s="77"/>
      <c r="D86" s="293" t="s">
        <v>148</v>
      </c>
      <c r="E86" s="293"/>
      <c r="F86" s="293"/>
      <c r="G86" s="293"/>
      <c r="H86" s="293"/>
      <c r="I86" s="94"/>
      <c r="J86" s="94"/>
      <c r="K86" s="94"/>
      <c r="L86" s="94"/>
      <c r="M86" s="181"/>
      <c r="N86" s="88"/>
    </row>
    <row r="87" spans="2:14" ht="10.5" customHeight="1">
      <c r="B87" s="91"/>
      <c r="C87" s="60"/>
      <c r="D87" s="182"/>
      <c r="E87" s="98"/>
      <c r="F87" s="93"/>
      <c r="G87" s="93"/>
      <c r="H87" s="183"/>
      <c r="I87" s="183"/>
      <c r="J87" s="183"/>
      <c r="K87" s="183"/>
      <c r="L87" s="183"/>
      <c r="M87" s="74"/>
      <c r="N87" s="88"/>
    </row>
    <row r="88" spans="2:14" ht="10.5" customHeight="1">
      <c r="B88" s="90">
        <v>8</v>
      </c>
      <c r="C88" s="90"/>
      <c r="D88" s="90">
        <v>579</v>
      </c>
      <c r="E88" s="91">
        <v>489</v>
      </c>
      <c r="F88" s="86">
        <f aca="true" t="shared" si="33" ref="F88:F95">E88*PA/12</f>
        <v>2235.035625</v>
      </c>
      <c r="G88" s="87">
        <f aca="true" t="shared" si="34" ref="G88:G95">IF(E88&gt;298,INT(F88)/100,IRPLANCHER)</f>
        <v>22.35</v>
      </c>
      <c r="H88" s="88">
        <f aca="true" t="shared" si="35" ref="H88:H95">F88*pension</f>
        <v>175.4502965625</v>
      </c>
      <c r="I88" s="88">
        <f aca="true" t="shared" si="36" ref="I88:I95">((F88+G88)*97/100)*C.S.G.N.D</f>
        <v>52.551937349999996</v>
      </c>
      <c r="J88" s="88">
        <f aca="true" t="shared" si="37" ref="J88:J95">(F88+G88)*97/100*C.S.G.D</f>
        <v>111.67286686874998</v>
      </c>
      <c r="K88" s="88">
        <f aca="true" t="shared" si="38" ref="K88:K95">(F88+G88)*97/100*R.D.S</f>
        <v>10.948320281249998</v>
      </c>
      <c r="L88" s="88">
        <f aca="true" t="shared" si="39" ref="L88:L95">IF((F88+G88)-H88&gt;Seuil*BRUT,((F88+G88)-H88)*1/100,0)</f>
        <v>20.819353284374998</v>
      </c>
      <c r="M88" s="88">
        <f aca="true" t="shared" si="40" ref="M88:M95">(F88+G88)-(H88+I88+J88+K88+L88)</f>
        <v>1885.9428506531249</v>
      </c>
      <c r="N88" s="88">
        <f aca="true" t="shared" si="41" ref="N88:N95">M88*6.55957</f>
        <v>12370.974144858717</v>
      </c>
    </row>
    <row r="89" spans="2:14" ht="10.5" customHeight="1">
      <c r="B89" s="90">
        <v>7</v>
      </c>
      <c r="C89" s="90" t="s">
        <v>26</v>
      </c>
      <c r="D89" s="90">
        <v>547</v>
      </c>
      <c r="E89" s="91">
        <v>465</v>
      </c>
      <c r="F89" s="86">
        <f t="shared" si="33"/>
        <v>2125.340625</v>
      </c>
      <c r="G89" s="87">
        <f t="shared" si="34"/>
        <v>21.25</v>
      </c>
      <c r="H89" s="88">
        <f t="shared" si="35"/>
        <v>166.83923906249998</v>
      </c>
      <c r="I89" s="88">
        <f t="shared" si="36"/>
        <v>49.972629749999996</v>
      </c>
      <c r="J89" s="88">
        <f t="shared" si="37"/>
        <v>106.19183821874998</v>
      </c>
      <c r="K89" s="88">
        <f t="shared" si="38"/>
        <v>10.41096453125</v>
      </c>
      <c r="L89" s="88">
        <f t="shared" si="39"/>
        <v>19.797513859374998</v>
      </c>
      <c r="M89" s="88">
        <f t="shared" si="40"/>
        <v>1793.378439578125</v>
      </c>
      <c r="N89" s="88">
        <f t="shared" si="41"/>
        <v>11763.791410903481</v>
      </c>
    </row>
    <row r="90" spans="2:14" ht="10.5" customHeight="1">
      <c r="B90" s="90">
        <v>6</v>
      </c>
      <c r="C90" s="90" t="s">
        <v>149</v>
      </c>
      <c r="D90" s="90">
        <v>516</v>
      </c>
      <c r="E90" s="91">
        <v>443</v>
      </c>
      <c r="F90" s="86">
        <f t="shared" si="33"/>
        <v>2024.7868749999998</v>
      </c>
      <c r="G90" s="87">
        <f t="shared" si="34"/>
        <v>20.24</v>
      </c>
      <c r="H90" s="88">
        <f t="shared" si="35"/>
        <v>158.9457696875</v>
      </c>
      <c r="I90" s="88">
        <f t="shared" si="36"/>
        <v>47.608225649999994</v>
      </c>
      <c r="J90" s="88">
        <f t="shared" si="37"/>
        <v>101.16747950624999</v>
      </c>
      <c r="K90" s="88">
        <f t="shared" si="38"/>
        <v>9.91838034375</v>
      </c>
      <c r="L90" s="88">
        <f t="shared" si="39"/>
        <v>18.860811053124998</v>
      </c>
      <c r="M90" s="88">
        <f t="shared" si="40"/>
        <v>1708.5262087593746</v>
      </c>
      <c r="N90" s="88">
        <f t="shared" si="41"/>
        <v>11207.19726319173</v>
      </c>
    </row>
    <row r="91" spans="2:14" ht="10.5" customHeight="1">
      <c r="B91" s="90">
        <v>5</v>
      </c>
      <c r="C91" s="90" t="s">
        <v>149</v>
      </c>
      <c r="D91" s="90">
        <v>485</v>
      </c>
      <c r="E91" s="91">
        <v>420</v>
      </c>
      <c r="F91" s="86">
        <f t="shared" si="33"/>
        <v>1919.6624999999997</v>
      </c>
      <c r="G91" s="87">
        <f t="shared" si="34"/>
        <v>19.19</v>
      </c>
      <c r="H91" s="88">
        <f t="shared" si="35"/>
        <v>150.69350624999998</v>
      </c>
      <c r="I91" s="88">
        <f t="shared" si="36"/>
        <v>45.13648619999999</v>
      </c>
      <c r="J91" s="88">
        <f t="shared" si="37"/>
        <v>95.91503317499998</v>
      </c>
      <c r="K91" s="88">
        <f t="shared" si="38"/>
        <v>9.403434625</v>
      </c>
      <c r="L91" s="88">
        <f t="shared" si="39"/>
        <v>17.8815899375</v>
      </c>
      <c r="M91" s="88">
        <f t="shared" si="40"/>
        <v>1619.8224498124998</v>
      </c>
      <c r="N91" s="88">
        <f t="shared" si="41"/>
        <v>10625.338747116579</v>
      </c>
    </row>
    <row r="92" spans="2:14" ht="10.5" customHeight="1">
      <c r="B92" s="90">
        <v>4</v>
      </c>
      <c r="C92" s="90" t="s">
        <v>27</v>
      </c>
      <c r="D92" s="90">
        <v>463</v>
      </c>
      <c r="E92" s="91">
        <v>405</v>
      </c>
      <c r="F92" s="86">
        <f t="shared" si="33"/>
        <v>1851.1031249999999</v>
      </c>
      <c r="G92" s="87">
        <f t="shared" si="34"/>
        <v>18.51</v>
      </c>
      <c r="H92" s="88">
        <f t="shared" si="35"/>
        <v>145.3115953125</v>
      </c>
      <c r="I92" s="88">
        <f t="shared" si="36"/>
        <v>43.52459355</v>
      </c>
      <c r="J92" s="88">
        <f t="shared" si="37"/>
        <v>92.48976129374998</v>
      </c>
      <c r="K92" s="88">
        <f t="shared" si="38"/>
        <v>9.06762365625</v>
      </c>
      <c r="L92" s="88">
        <f t="shared" si="39"/>
        <v>17.243015296874997</v>
      </c>
      <c r="M92" s="88">
        <f t="shared" si="40"/>
        <v>1561.9765358906247</v>
      </c>
      <c r="N92" s="88">
        <f t="shared" si="41"/>
        <v>10245.894425532066</v>
      </c>
    </row>
    <row r="93" spans="2:14" ht="10.5" customHeight="1">
      <c r="B93" s="90">
        <v>3</v>
      </c>
      <c r="C93" s="90" t="s">
        <v>99</v>
      </c>
      <c r="D93" s="90">
        <v>436</v>
      </c>
      <c r="E93" s="91">
        <v>384</v>
      </c>
      <c r="F93" s="86">
        <f t="shared" si="33"/>
        <v>1755.12</v>
      </c>
      <c r="G93" s="87">
        <f t="shared" si="34"/>
        <v>17.55</v>
      </c>
      <c r="H93" s="88">
        <f t="shared" si="35"/>
        <v>137.77692</v>
      </c>
      <c r="I93" s="88">
        <f t="shared" si="36"/>
        <v>41.267757599999996</v>
      </c>
      <c r="J93" s="88">
        <f t="shared" si="37"/>
        <v>87.69398489999999</v>
      </c>
      <c r="K93" s="88">
        <f t="shared" si="38"/>
        <v>8.5974495</v>
      </c>
      <c r="L93" s="88">
        <f t="shared" si="39"/>
        <v>16.348930799999998</v>
      </c>
      <c r="M93" s="88">
        <f t="shared" si="40"/>
        <v>1480.9849571999998</v>
      </c>
      <c r="N93" s="88">
        <f t="shared" si="41"/>
        <v>9714.624495700402</v>
      </c>
    </row>
    <row r="94" spans="2:14" ht="10.5" customHeight="1">
      <c r="B94" s="90">
        <v>2</v>
      </c>
      <c r="C94" s="90" t="s">
        <v>99</v>
      </c>
      <c r="D94" s="90">
        <v>416</v>
      </c>
      <c r="E94" s="91">
        <v>370</v>
      </c>
      <c r="F94" s="86">
        <f t="shared" si="33"/>
        <v>1691.1312499999997</v>
      </c>
      <c r="G94" s="87">
        <f t="shared" si="34"/>
        <v>16.91</v>
      </c>
      <c r="H94" s="88">
        <f t="shared" si="35"/>
        <v>132.75380312499996</v>
      </c>
      <c r="I94" s="88">
        <f t="shared" si="36"/>
        <v>39.763200299999994</v>
      </c>
      <c r="J94" s="88">
        <f t="shared" si="37"/>
        <v>84.49680063749997</v>
      </c>
      <c r="K94" s="88">
        <f t="shared" si="38"/>
        <v>8.284000062499999</v>
      </c>
      <c r="L94" s="88">
        <f t="shared" si="39"/>
        <v>15.752874468749999</v>
      </c>
      <c r="M94" s="88">
        <f t="shared" si="40"/>
        <v>1426.9905714062497</v>
      </c>
      <c r="N94" s="88">
        <f t="shared" si="41"/>
        <v>9360.444542479294</v>
      </c>
    </row>
    <row r="95" spans="2:14" ht="10.5" customHeight="1">
      <c r="B95" s="90">
        <v>1</v>
      </c>
      <c r="C95" s="90" t="s">
        <v>99</v>
      </c>
      <c r="D95" s="90">
        <v>399</v>
      </c>
      <c r="E95" s="91">
        <v>362</v>
      </c>
      <c r="F95" s="86">
        <f t="shared" si="33"/>
        <v>1654.5662499999999</v>
      </c>
      <c r="G95" s="87">
        <f t="shared" si="34"/>
        <v>16.54</v>
      </c>
      <c r="H95" s="88">
        <f t="shared" si="35"/>
        <v>129.883450625</v>
      </c>
      <c r="I95" s="88">
        <f t="shared" si="36"/>
        <v>38.9033535</v>
      </c>
      <c r="J95" s="88">
        <f t="shared" si="37"/>
        <v>82.66962618749999</v>
      </c>
      <c r="K95" s="88">
        <f t="shared" si="38"/>
        <v>8.1048653125</v>
      </c>
      <c r="L95" s="88">
        <f t="shared" si="39"/>
        <v>15.412227993749998</v>
      </c>
      <c r="M95" s="88">
        <f t="shared" si="40"/>
        <v>1396.1327263812498</v>
      </c>
      <c r="N95" s="88">
        <f t="shared" si="41"/>
        <v>9158.030347988655</v>
      </c>
    </row>
    <row r="96" spans="2:14" ht="10.5" customHeight="1">
      <c r="B96" s="91"/>
      <c r="C96" s="60"/>
      <c r="D96" s="98"/>
      <c r="E96" s="98"/>
      <c r="F96" s="92"/>
      <c r="G96" s="92"/>
      <c r="H96" s="183"/>
      <c r="I96" s="183"/>
      <c r="J96" s="183"/>
      <c r="K96" s="183"/>
      <c r="L96" s="183"/>
      <c r="M96" s="74"/>
      <c r="N96" s="88"/>
    </row>
    <row r="97" spans="2:14" ht="10.5" customHeight="1">
      <c r="B97" s="76"/>
      <c r="C97" s="77"/>
      <c r="D97" s="293" t="s">
        <v>150</v>
      </c>
      <c r="E97" s="293"/>
      <c r="F97" s="293"/>
      <c r="G97" s="293"/>
      <c r="H97" s="293"/>
      <c r="I97" s="77"/>
      <c r="J97" s="77"/>
      <c r="K97" s="77"/>
      <c r="L97" s="77"/>
      <c r="M97" s="181"/>
      <c r="N97" s="88"/>
    </row>
    <row r="98" spans="2:14" ht="10.5" customHeight="1">
      <c r="B98" s="91"/>
      <c r="C98" s="60"/>
      <c r="D98" s="182"/>
      <c r="E98" s="98"/>
      <c r="F98" s="92"/>
      <c r="G98" s="92"/>
      <c r="H98" s="183"/>
      <c r="I98" s="183"/>
      <c r="J98" s="183"/>
      <c r="K98" s="183"/>
      <c r="L98" s="183"/>
      <c r="M98" s="74"/>
      <c r="N98" s="88"/>
    </row>
    <row r="99" spans="2:14" ht="10.5" customHeight="1">
      <c r="B99" s="90">
        <v>13</v>
      </c>
      <c r="C99" s="90"/>
      <c r="D99" s="90">
        <v>544</v>
      </c>
      <c r="E99" s="91">
        <v>463</v>
      </c>
      <c r="F99" s="86">
        <f aca="true" t="shared" si="42" ref="F99:F111">E99*PA/12</f>
        <v>2116.1993749999997</v>
      </c>
      <c r="G99" s="87">
        <f aca="true" t="shared" si="43" ref="G99:G111">IF(E99&gt;298,INT(F99)/100,IRPLANCHER)</f>
        <v>21.16</v>
      </c>
      <c r="H99" s="88">
        <f aca="true" t="shared" si="44" ref="H99:H111">F99*pension</f>
        <v>166.12165093749996</v>
      </c>
      <c r="I99" s="88">
        <f aca="true" t="shared" si="45" ref="I99:I111">((F99+G99)*97/100)*C.S.G.N.D</f>
        <v>49.75772624999998</v>
      </c>
      <c r="J99" s="88">
        <f aca="true" t="shared" si="46" ref="J99:J111">(F99+G99)*97/100*C.S.G.D</f>
        <v>105.73516828124995</v>
      </c>
      <c r="K99" s="88">
        <f aca="true" t="shared" si="47" ref="K99:K111">(F99+G99)*97/100*R.D.S</f>
        <v>10.366192968749997</v>
      </c>
      <c r="L99" s="88">
        <f aca="true" t="shared" si="48" ref="L99:L111">IF((F99+G99)-H99&gt;Seuil*BRUT,((F99+G99)-H99)*1/100,0)</f>
        <v>19.712377240624996</v>
      </c>
      <c r="M99" s="88">
        <f aca="true" t="shared" si="49" ref="M99:M111">(F99+G99)-(H99+I99+J99+K99+L99)</f>
        <v>1785.6662593218746</v>
      </c>
      <c r="N99" s="88">
        <f aca="true" t="shared" si="50" ref="N99:N111">M99*6.55957</f>
        <v>11713.20282465999</v>
      </c>
    </row>
    <row r="100" spans="2:14" ht="10.5" customHeight="1">
      <c r="B100" s="90">
        <v>12</v>
      </c>
      <c r="C100" s="90" t="s">
        <v>24</v>
      </c>
      <c r="D100" s="90">
        <v>510</v>
      </c>
      <c r="E100" s="91">
        <v>439</v>
      </c>
      <c r="F100" s="86">
        <f t="shared" si="42"/>
        <v>2006.5043749999998</v>
      </c>
      <c r="G100" s="87">
        <f t="shared" si="43"/>
        <v>20.06</v>
      </c>
      <c r="H100" s="88">
        <f t="shared" si="44"/>
        <v>157.51059343749998</v>
      </c>
      <c r="I100" s="88">
        <f t="shared" si="45"/>
        <v>47.17841865</v>
      </c>
      <c r="J100" s="88">
        <f t="shared" si="46"/>
        <v>100.25413963124998</v>
      </c>
      <c r="K100" s="88">
        <f t="shared" si="47"/>
        <v>9.82883721875</v>
      </c>
      <c r="L100" s="88">
        <f t="shared" si="48"/>
        <v>18.690537815625</v>
      </c>
      <c r="M100" s="88">
        <f t="shared" si="49"/>
        <v>1693.1018482468749</v>
      </c>
      <c r="N100" s="88">
        <f t="shared" si="50"/>
        <v>11106.020090704753</v>
      </c>
    </row>
    <row r="101" spans="2:14" ht="10.5" customHeight="1">
      <c r="B101" s="90">
        <v>11</v>
      </c>
      <c r="C101" s="90" t="s">
        <v>26</v>
      </c>
      <c r="D101" s="90">
        <v>483</v>
      </c>
      <c r="E101" s="91">
        <v>418</v>
      </c>
      <c r="F101" s="86">
        <f t="shared" si="42"/>
        <v>1910.5212499999998</v>
      </c>
      <c r="G101" s="87">
        <f t="shared" si="43"/>
        <v>19.1</v>
      </c>
      <c r="H101" s="88">
        <f t="shared" si="44"/>
        <v>149.975918125</v>
      </c>
      <c r="I101" s="88">
        <f t="shared" si="45"/>
        <v>44.921582699999995</v>
      </c>
      <c r="J101" s="88">
        <f t="shared" si="46"/>
        <v>95.45836323749998</v>
      </c>
      <c r="K101" s="88">
        <f t="shared" si="47"/>
        <v>9.358663062499998</v>
      </c>
      <c r="L101" s="88">
        <f t="shared" si="48"/>
        <v>17.796453318749997</v>
      </c>
      <c r="M101" s="88">
        <f t="shared" si="49"/>
        <v>1612.1102695562497</v>
      </c>
      <c r="N101" s="88">
        <f t="shared" si="50"/>
        <v>10574.750160873089</v>
      </c>
    </row>
    <row r="102" spans="2:14" ht="10.5" customHeight="1">
      <c r="B102" s="90">
        <v>10</v>
      </c>
      <c r="C102" s="90" t="s">
        <v>26</v>
      </c>
      <c r="D102" s="90">
        <v>450</v>
      </c>
      <c r="E102" s="91">
        <v>395</v>
      </c>
      <c r="F102" s="86">
        <f t="shared" si="42"/>
        <v>1805.3968749999997</v>
      </c>
      <c r="G102" s="87">
        <f t="shared" si="43"/>
        <v>18.05</v>
      </c>
      <c r="H102" s="88">
        <f t="shared" si="44"/>
        <v>141.7236546875</v>
      </c>
      <c r="I102" s="88">
        <f t="shared" si="45"/>
        <v>42.449843249999994</v>
      </c>
      <c r="J102" s="88">
        <f t="shared" si="46"/>
        <v>90.20591690624998</v>
      </c>
      <c r="K102" s="88">
        <f t="shared" si="47"/>
        <v>8.843717343749999</v>
      </c>
      <c r="L102" s="88">
        <f t="shared" si="48"/>
        <v>16.817232203125</v>
      </c>
      <c r="M102" s="88">
        <f t="shared" si="49"/>
        <v>1523.4065106093747</v>
      </c>
      <c r="N102" s="88">
        <f t="shared" si="50"/>
        <v>9992.891644797935</v>
      </c>
    </row>
    <row r="103" spans="2:14" ht="10.5" customHeight="1">
      <c r="B103" s="90">
        <v>9</v>
      </c>
      <c r="C103" s="90" t="s">
        <v>26</v>
      </c>
      <c r="D103" s="90">
        <v>436</v>
      </c>
      <c r="E103" s="91">
        <v>384</v>
      </c>
      <c r="F103" s="86">
        <f t="shared" si="42"/>
        <v>1755.12</v>
      </c>
      <c r="G103" s="87">
        <f t="shared" si="43"/>
        <v>17.55</v>
      </c>
      <c r="H103" s="88">
        <f t="shared" si="44"/>
        <v>137.77692</v>
      </c>
      <c r="I103" s="88">
        <f t="shared" si="45"/>
        <v>41.267757599999996</v>
      </c>
      <c r="J103" s="88">
        <f t="shared" si="46"/>
        <v>87.69398489999999</v>
      </c>
      <c r="K103" s="88">
        <f t="shared" si="47"/>
        <v>8.5974495</v>
      </c>
      <c r="L103" s="88">
        <f t="shared" si="48"/>
        <v>16.348930799999998</v>
      </c>
      <c r="M103" s="88">
        <f t="shared" si="49"/>
        <v>1480.9849571999998</v>
      </c>
      <c r="N103" s="88">
        <f t="shared" si="50"/>
        <v>9714.624495700402</v>
      </c>
    </row>
    <row r="104" spans="2:14" ht="10.5" customHeight="1">
      <c r="B104" s="90">
        <v>8</v>
      </c>
      <c r="C104" s="90" t="s">
        <v>26</v>
      </c>
      <c r="D104" s="90">
        <v>416</v>
      </c>
      <c r="E104" s="91">
        <v>370</v>
      </c>
      <c r="F104" s="86">
        <f t="shared" si="42"/>
        <v>1691.1312499999997</v>
      </c>
      <c r="G104" s="87">
        <f t="shared" si="43"/>
        <v>16.91</v>
      </c>
      <c r="H104" s="88">
        <f t="shared" si="44"/>
        <v>132.75380312499996</v>
      </c>
      <c r="I104" s="88">
        <f t="shared" si="45"/>
        <v>39.763200299999994</v>
      </c>
      <c r="J104" s="88">
        <f t="shared" si="46"/>
        <v>84.49680063749997</v>
      </c>
      <c r="K104" s="88">
        <f t="shared" si="47"/>
        <v>8.284000062499999</v>
      </c>
      <c r="L104" s="88">
        <f t="shared" si="48"/>
        <v>15.752874468749999</v>
      </c>
      <c r="M104" s="88">
        <f t="shared" si="49"/>
        <v>1426.9905714062497</v>
      </c>
      <c r="N104" s="88">
        <f t="shared" si="50"/>
        <v>9360.444542479294</v>
      </c>
    </row>
    <row r="105" spans="2:14" ht="10.5" customHeight="1">
      <c r="B105" s="90">
        <v>7</v>
      </c>
      <c r="C105" s="90" t="s">
        <v>26</v>
      </c>
      <c r="D105" s="90">
        <v>398</v>
      </c>
      <c r="E105" s="91">
        <v>362</v>
      </c>
      <c r="F105" s="86">
        <f t="shared" si="42"/>
        <v>1654.5662499999999</v>
      </c>
      <c r="G105" s="87">
        <f t="shared" si="43"/>
        <v>16.54</v>
      </c>
      <c r="H105" s="88">
        <f t="shared" si="44"/>
        <v>129.883450625</v>
      </c>
      <c r="I105" s="88">
        <f t="shared" si="45"/>
        <v>38.9033535</v>
      </c>
      <c r="J105" s="88">
        <f t="shared" si="46"/>
        <v>82.66962618749999</v>
      </c>
      <c r="K105" s="88">
        <f t="shared" si="47"/>
        <v>8.1048653125</v>
      </c>
      <c r="L105" s="88">
        <f t="shared" si="48"/>
        <v>15.412227993749998</v>
      </c>
      <c r="M105" s="88">
        <f t="shared" si="49"/>
        <v>1396.1327263812498</v>
      </c>
      <c r="N105" s="88">
        <f t="shared" si="50"/>
        <v>9158.030347988655</v>
      </c>
    </row>
    <row r="106" spans="2:14" ht="10.5" customHeight="1">
      <c r="B106" s="90">
        <v>6</v>
      </c>
      <c r="C106" s="90" t="s">
        <v>27</v>
      </c>
      <c r="D106" s="90">
        <v>382</v>
      </c>
      <c r="E106" s="91">
        <v>352</v>
      </c>
      <c r="F106" s="86">
        <f t="shared" si="42"/>
        <v>1608.86</v>
      </c>
      <c r="G106" s="87">
        <f t="shared" si="43"/>
        <v>16.08</v>
      </c>
      <c r="H106" s="88">
        <f t="shared" si="44"/>
        <v>126.29551</v>
      </c>
      <c r="I106" s="88">
        <f t="shared" si="45"/>
        <v>37.828603199999996</v>
      </c>
      <c r="J106" s="88">
        <f t="shared" si="46"/>
        <v>80.38578179999999</v>
      </c>
      <c r="K106" s="88">
        <f t="shared" si="47"/>
        <v>7.880958999999999</v>
      </c>
      <c r="L106" s="88">
        <f t="shared" si="48"/>
        <v>14.986444899999999</v>
      </c>
      <c r="M106" s="88">
        <f t="shared" si="49"/>
        <v>1357.5627011</v>
      </c>
      <c r="N106" s="88">
        <f t="shared" si="50"/>
        <v>8905.027567254527</v>
      </c>
    </row>
    <row r="107" spans="2:14" ht="10.5" customHeight="1">
      <c r="B107" s="90">
        <v>5</v>
      </c>
      <c r="C107" s="90" t="s">
        <v>101</v>
      </c>
      <c r="D107" s="90">
        <v>366</v>
      </c>
      <c r="E107" s="91">
        <v>339</v>
      </c>
      <c r="F107" s="86">
        <f t="shared" si="42"/>
        <v>1549.4418749999998</v>
      </c>
      <c r="G107" s="87">
        <f t="shared" si="43"/>
        <v>15.49</v>
      </c>
      <c r="H107" s="88">
        <f t="shared" si="44"/>
        <v>121.63118718749998</v>
      </c>
      <c r="I107" s="88">
        <f t="shared" si="45"/>
        <v>36.43161404999999</v>
      </c>
      <c r="J107" s="88">
        <f t="shared" si="46"/>
        <v>77.41717985624997</v>
      </c>
      <c r="K107" s="88">
        <f t="shared" si="47"/>
        <v>7.589919593749999</v>
      </c>
      <c r="L107" s="88">
        <f t="shared" si="48"/>
        <v>14.433006878124997</v>
      </c>
      <c r="M107" s="88">
        <f t="shared" si="49"/>
        <v>1307.428967434375</v>
      </c>
      <c r="N107" s="88">
        <f t="shared" si="50"/>
        <v>8576.171831913503</v>
      </c>
    </row>
    <row r="108" spans="2:14" ht="10.5" customHeight="1">
      <c r="B108" s="90">
        <v>4</v>
      </c>
      <c r="C108" s="90" t="s">
        <v>101</v>
      </c>
      <c r="D108" s="90">
        <v>347</v>
      </c>
      <c r="E108" s="91">
        <v>325</v>
      </c>
      <c r="F108" s="86">
        <f t="shared" si="42"/>
        <v>1485.453125</v>
      </c>
      <c r="G108" s="87">
        <f t="shared" si="43"/>
        <v>14.85</v>
      </c>
      <c r="H108" s="88">
        <f t="shared" si="44"/>
        <v>116.6080703125</v>
      </c>
      <c r="I108" s="88">
        <f t="shared" si="45"/>
        <v>34.92705675</v>
      </c>
      <c r="J108" s="88">
        <f t="shared" si="46"/>
        <v>74.21999559374999</v>
      </c>
      <c r="K108" s="88">
        <f t="shared" si="47"/>
        <v>7.276470156249999</v>
      </c>
      <c r="L108" s="88">
        <f t="shared" si="48"/>
        <v>13.836950546874998</v>
      </c>
      <c r="M108" s="88">
        <f t="shared" si="49"/>
        <v>1253.4345816406249</v>
      </c>
      <c r="N108" s="88">
        <f t="shared" si="50"/>
        <v>8221.991878692394</v>
      </c>
    </row>
    <row r="109" spans="2:14" ht="10.5" customHeight="1">
      <c r="B109" s="90">
        <v>3</v>
      </c>
      <c r="C109" s="90" t="s">
        <v>101</v>
      </c>
      <c r="D109" s="90">
        <v>337</v>
      </c>
      <c r="E109" s="91">
        <v>319</v>
      </c>
      <c r="F109" s="86">
        <f t="shared" si="42"/>
        <v>1458.0293749999998</v>
      </c>
      <c r="G109" s="87">
        <f t="shared" si="43"/>
        <v>14.58</v>
      </c>
      <c r="H109" s="88">
        <f t="shared" si="44"/>
        <v>114.45530593749999</v>
      </c>
      <c r="I109" s="88">
        <f t="shared" si="45"/>
        <v>34.282346249999996</v>
      </c>
      <c r="J109" s="88">
        <f t="shared" si="46"/>
        <v>72.84998578124998</v>
      </c>
      <c r="K109" s="88">
        <f t="shared" si="47"/>
        <v>7.142155468749999</v>
      </c>
      <c r="L109" s="88">
        <f t="shared" si="48"/>
        <v>13.581540690624998</v>
      </c>
      <c r="M109" s="88">
        <f t="shared" si="49"/>
        <v>1230.298040871875</v>
      </c>
      <c r="N109" s="88">
        <f t="shared" si="50"/>
        <v>8070.226119961924</v>
      </c>
    </row>
    <row r="110" spans="2:14" ht="10.5" customHeight="1">
      <c r="B110" s="90">
        <v>2</v>
      </c>
      <c r="C110" s="90" t="s">
        <v>101</v>
      </c>
      <c r="D110" s="90">
        <v>315</v>
      </c>
      <c r="E110" s="91">
        <v>303</v>
      </c>
      <c r="F110" s="86">
        <f t="shared" si="42"/>
        <v>1384.899375</v>
      </c>
      <c r="G110" s="87">
        <f t="shared" si="43"/>
        <v>13.84</v>
      </c>
      <c r="H110" s="88">
        <f t="shared" si="44"/>
        <v>108.7146009375</v>
      </c>
      <c r="I110" s="88">
        <f t="shared" si="45"/>
        <v>32.56265265</v>
      </c>
      <c r="J110" s="88">
        <f t="shared" si="46"/>
        <v>69.19563688125</v>
      </c>
      <c r="K110" s="88">
        <f t="shared" si="47"/>
        <v>6.78388596875</v>
      </c>
      <c r="L110" s="88">
        <f t="shared" si="48"/>
        <v>0</v>
      </c>
      <c r="M110" s="88">
        <f t="shared" si="49"/>
        <v>1181.4825985624998</v>
      </c>
      <c r="N110" s="88">
        <f t="shared" si="50"/>
        <v>7750.017809052617</v>
      </c>
    </row>
    <row r="111" spans="2:14" ht="10.5" customHeight="1">
      <c r="B111" s="90">
        <v>1</v>
      </c>
      <c r="C111" s="90" t="s">
        <v>28</v>
      </c>
      <c r="D111" s="90">
        <v>306</v>
      </c>
      <c r="E111" s="91">
        <v>297</v>
      </c>
      <c r="F111" s="86">
        <f t="shared" si="42"/>
        <v>1357.4756249999998</v>
      </c>
      <c r="G111" s="87">
        <f t="shared" si="43"/>
        <v>13.620462499999999</v>
      </c>
      <c r="H111" s="88">
        <f t="shared" si="44"/>
        <v>106.56183656249999</v>
      </c>
      <c r="I111" s="88">
        <f t="shared" si="45"/>
        <v>31.919116917</v>
      </c>
      <c r="J111" s="88">
        <f t="shared" si="46"/>
        <v>67.82812344862499</v>
      </c>
      <c r="K111" s="88">
        <f t="shared" si="47"/>
        <v>6.649816024375</v>
      </c>
      <c r="L111" s="88">
        <f t="shared" si="48"/>
        <v>0</v>
      </c>
      <c r="M111" s="88">
        <f t="shared" si="49"/>
        <v>1158.1371945474998</v>
      </c>
      <c r="N111" s="88">
        <f t="shared" si="50"/>
        <v>7596.881997237943</v>
      </c>
    </row>
    <row r="112" spans="2:14" ht="10.5" customHeight="1">
      <c r="B112" s="63"/>
      <c r="C112" s="63"/>
      <c r="D112" s="123"/>
      <c r="E112" s="123"/>
      <c r="F112" s="123"/>
      <c r="G112" s="123"/>
      <c r="H112" s="123"/>
      <c r="I112" s="123"/>
      <c r="J112" s="123"/>
      <c r="K112" s="123"/>
      <c r="L112" s="123"/>
      <c r="M112" s="210"/>
      <c r="N112" s="18"/>
    </row>
    <row r="113" spans="2:13" ht="10.5" customHeight="1">
      <c r="B113" s="298" t="str">
        <f>FORMULES!E5</f>
        <v> -- Indemnité  de  Résidence  plancher  INM  298 ----- Prix point mensuel net : 3,857 euros (I.R. non comprise)</v>
      </c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</row>
    <row r="118" ht="12.75">
      <c r="M118" s="146"/>
    </row>
    <row r="119" spans="2:13" ht="19.5" customHeight="1">
      <c r="B119" s="290" t="s">
        <v>145</v>
      </c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</row>
    <row r="121" spans="2:13" ht="12.75"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</row>
    <row r="122" spans="2:13" ht="12.75">
      <c r="B122"/>
      <c r="C122"/>
      <c r="D122"/>
      <c r="E122"/>
      <c r="F122" s="41"/>
      <c r="G122" s="41"/>
      <c r="H122" s="41"/>
      <c r="I122" s="41"/>
      <c r="J122" s="41"/>
      <c r="K122" s="41"/>
      <c r="L122" s="41"/>
      <c r="M122" s="41"/>
    </row>
    <row r="123" spans="2:13" ht="12.75" customHeight="1">
      <c r="B123" s="291" t="s">
        <v>67</v>
      </c>
      <c r="C123" s="291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</row>
    <row r="124" spans="2:13" ht="12.75">
      <c r="B124"/>
      <c r="C124"/>
      <c r="D124"/>
      <c r="E124"/>
      <c r="F124" s="41"/>
      <c r="G124" s="41"/>
      <c r="H124" s="41"/>
      <c r="I124" s="41"/>
      <c r="J124" s="41"/>
      <c r="K124" s="41"/>
      <c r="L124" s="41"/>
      <c r="M124" s="41"/>
    </row>
    <row r="125" spans="2:13" ht="12.75">
      <c r="B125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8:13" ht="12.75">
      <c r="H126" s="304" t="s">
        <v>36</v>
      </c>
      <c r="I126" s="304"/>
      <c r="J126" s="304"/>
      <c r="K126" s="304"/>
      <c r="L126" s="203"/>
      <c r="M126" s="44">
        <f>DATE</f>
        <v>39722</v>
      </c>
    </row>
    <row r="127" spans="2:13" ht="10.5" customHeight="1">
      <c r="B127" s="305" t="s">
        <v>146</v>
      </c>
      <c r="C127" s="305"/>
      <c r="D127" s="305"/>
      <c r="E127" s="305"/>
      <c r="F127" s="305"/>
      <c r="G127" s="305"/>
      <c r="H127" s="198"/>
      <c r="I127" s="176"/>
      <c r="J127" s="176"/>
      <c r="K127" s="176"/>
      <c r="L127" s="176"/>
      <c r="M127" s="48"/>
    </row>
    <row r="128" spans="2:13" ht="10.5" customHeight="1">
      <c r="B128" s="177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74"/>
    </row>
    <row r="129" spans="2:14" ht="10.5" customHeight="1">
      <c r="B129" s="177"/>
      <c r="C129" s="110"/>
      <c r="F129" s="52" t="s">
        <v>37</v>
      </c>
      <c r="G129" s="52"/>
      <c r="H129" s="53"/>
      <c r="I129" s="53"/>
      <c r="J129" s="53"/>
      <c r="K129" s="53"/>
      <c r="L129" s="54"/>
      <c r="M129" s="55" t="s">
        <v>37</v>
      </c>
      <c r="N129" s="56" t="s">
        <v>38</v>
      </c>
    </row>
    <row r="130" spans="2:14" ht="10.5" customHeight="1">
      <c r="B130" s="57" t="s">
        <v>39</v>
      </c>
      <c r="C130" s="57" t="s">
        <v>87</v>
      </c>
      <c r="D130" s="57" t="s">
        <v>20</v>
      </c>
      <c r="E130" s="58" t="s">
        <v>21</v>
      </c>
      <c r="F130" s="59" t="s">
        <v>41</v>
      </c>
      <c r="G130" s="59" t="s">
        <v>124</v>
      </c>
      <c r="H130" s="130" t="s">
        <v>4</v>
      </c>
      <c r="I130" s="57" t="s">
        <v>42</v>
      </c>
      <c r="J130" s="57" t="s">
        <v>42</v>
      </c>
      <c r="K130" s="57" t="s">
        <v>43</v>
      </c>
      <c r="L130" s="57" t="s">
        <v>44</v>
      </c>
      <c r="M130" s="61" t="s">
        <v>45</v>
      </c>
      <c r="N130" s="62" t="s">
        <v>46</v>
      </c>
    </row>
    <row r="131" spans="2:14" ht="10.5" customHeight="1">
      <c r="B131" s="63"/>
      <c r="C131" s="63" t="s">
        <v>47</v>
      </c>
      <c r="D131" s="63"/>
      <c r="E131" s="64"/>
      <c r="F131" s="65" t="s">
        <v>48</v>
      </c>
      <c r="G131" s="65"/>
      <c r="H131" s="66">
        <v>0.0785</v>
      </c>
      <c r="I131" s="67">
        <v>0.024</v>
      </c>
      <c r="J131" s="67">
        <v>0.051</v>
      </c>
      <c r="K131" s="67">
        <v>0.005</v>
      </c>
      <c r="L131" s="67">
        <v>0.01</v>
      </c>
      <c r="M131" s="68" t="s">
        <v>48</v>
      </c>
      <c r="N131" s="69"/>
    </row>
    <row r="132" spans="2:14" ht="12.75">
      <c r="B132" s="91"/>
      <c r="C132" s="60"/>
      <c r="D132" s="98"/>
      <c r="E132" s="98"/>
      <c r="F132" s="178"/>
      <c r="G132" s="178"/>
      <c r="H132" s="179"/>
      <c r="I132" s="179"/>
      <c r="J132" s="179"/>
      <c r="K132" s="179"/>
      <c r="L132" s="179"/>
      <c r="M132" s="180"/>
      <c r="N132" s="75"/>
    </row>
    <row r="133" spans="2:14" ht="10.5" customHeight="1">
      <c r="B133" s="76"/>
      <c r="C133" s="77"/>
      <c r="D133" s="293" t="s">
        <v>147</v>
      </c>
      <c r="E133" s="293"/>
      <c r="F133" s="293"/>
      <c r="G133" s="293"/>
      <c r="H133" s="293"/>
      <c r="I133" s="79"/>
      <c r="J133" s="79"/>
      <c r="K133" s="79"/>
      <c r="L133" s="79"/>
      <c r="M133" s="181"/>
      <c r="N133" s="88"/>
    </row>
    <row r="134" spans="2:14" ht="10.5" customHeight="1">
      <c r="B134" s="91"/>
      <c r="C134" s="60"/>
      <c r="D134" s="182"/>
      <c r="E134" s="98"/>
      <c r="F134" s="98"/>
      <c r="G134" s="98"/>
      <c r="H134" s="98"/>
      <c r="I134" s="98"/>
      <c r="J134" s="98"/>
      <c r="K134" s="98"/>
      <c r="L134" s="98"/>
      <c r="M134" s="74"/>
      <c r="N134" s="88"/>
    </row>
    <row r="135" spans="2:14" ht="10.5" customHeight="1">
      <c r="B135" s="90">
        <v>7</v>
      </c>
      <c r="C135" s="90"/>
      <c r="D135" s="90">
        <v>612</v>
      </c>
      <c r="E135" s="91">
        <v>514</v>
      </c>
      <c r="F135" s="86">
        <f aca="true" t="shared" si="51" ref="F135:F141">E135*PA/12</f>
        <v>2349.30125</v>
      </c>
      <c r="G135" s="87">
        <f aca="true" t="shared" si="52" ref="G135:G141">IF(E135&gt;298,INT(F135)/100*3,IRPLANCHER3)</f>
        <v>70.47</v>
      </c>
      <c r="H135" s="88">
        <f aca="true" t="shared" si="53" ref="H135:H141">F135*pension</f>
        <v>184.420148125</v>
      </c>
      <c r="I135" s="88">
        <f aca="true" t="shared" si="54" ref="I135:I141">((F135+G135)*97/100)*C.S.G.N.D</f>
        <v>56.33227469999999</v>
      </c>
      <c r="J135" s="88">
        <f aca="true" t="shared" si="55" ref="J135:J141">(F135+G135)*97/100*C.S.G.D</f>
        <v>119.70608373749998</v>
      </c>
      <c r="K135" s="88">
        <f aca="true" t="shared" si="56" ref="K135:K141">(F135+G135)*97/100*R.D.S</f>
        <v>11.7358905625</v>
      </c>
      <c r="L135" s="88">
        <f aca="true" t="shared" si="57" ref="L135:L141">IF((F135+G135)-H135&gt;Seuil*BRUT,((F135+G135)-H135)*1/100,0)</f>
        <v>22.353511018749995</v>
      </c>
      <c r="M135" s="88">
        <f aca="true" t="shared" si="58" ref="M135:M141">(F135+G135)-(H135+I135+J135+K135+L135)</f>
        <v>2025.2233418562498</v>
      </c>
      <c r="N135" s="88">
        <f aca="true" t="shared" si="59" ref="N135:N141">M135*6.55957</f>
        <v>13284.59427654</v>
      </c>
    </row>
    <row r="136" spans="2:14" ht="10.5" customHeight="1">
      <c r="B136" s="90">
        <v>6</v>
      </c>
      <c r="C136" s="90" t="s">
        <v>24</v>
      </c>
      <c r="D136" s="90">
        <v>580</v>
      </c>
      <c r="E136" s="91">
        <v>490</v>
      </c>
      <c r="F136" s="86">
        <f t="shared" si="51"/>
        <v>2239.60625</v>
      </c>
      <c r="G136" s="87">
        <f t="shared" si="52"/>
        <v>67.17</v>
      </c>
      <c r="H136" s="88">
        <f t="shared" si="53"/>
        <v>175.80909062499998</v>
      </c>
      <c r="I136" s="88">
        <f t="shared" si="54"/>
        <v>53.701751099999996</v>
      </c>
      <c r="J136" s="88">
        <f t="shared" si="55"/>
        <v>114.1162210875</v>
      </c>
      <c r="K136" s="88">
        <f t="shared" si="56"/>
        <v>11.187864812499999</v>
      </c>
      <c r="L136" s="88">
        <f t="shared" si="57"/>
        <v>21.30967159375</v>
      </c>
      <c r="M136" s="88">
        <f t="shared" si="58"/>
        <v>1930.6516507812498</v>
      </c>
      <c r="N136" s="88">
        <f t="shared" si="59"/>
        <v>12664.244648915163</v>
      </c>
    </row>
    <row r="137" spans="2:14" ht="10.5" customHeight="1">
      <c r="B137" s="90">
        <v>5</v>
      </c>
      <c r="C137" s="90" t="s">
        <v>26</v>
      </c>
      <c r="D137" s="90">
        <v>549</v>
      </c>
      <c r="E137" s="91">
        <v>467</v>
      </c>
      <c r="F137" s="86">
        <f t="shared" si="51"/>
        <v>2134.481875</v>
      </c>
      <c r="G137" s="87">
        <f t="shared" si="52"/>
        <v>64.02</v>
      </c>
      <c r="H137" s="88">
        <f t="shared" si="53"/>
        <v>167.5568271875</v>
      </c>
      <c r="I137" s="88">
        <f t="shared" si="54"/>
        <v>51.18112364999999</v>
      </c>
      <c r="J137" s="88">
        <f t="shared" si="55"/>
        <v>108.75988775624997</v>
      </c>
      <c r="K137" s="88">
        <f t="shared" si="56"/>
        <v>10.662734093749998</v>
      </c>
      <c r="L137" s="88">
        <f t="shared" si="57"/>
        <v>20.309450478125</v>
      </c>
      <c r="M137" s="88">
        <f t="shared" si="58"/>
        <v>1840.031851834375</v>
      </c>
      <c r="N137" s="88">
        <f t="shared" si="59"/>
        <v>12069.81773433721</v>
      </c>
    </row>
    <row r="138" spans="2:14" ht="10.5" customHeight="1">
      <c r="B138" s="90">
        <v>4</v>
      </c>
      <c r="C138" s="90" t="s">
        <v>26</v>
      </c>
      <c r="D138" s="90">
        <v>518</v>
      </c>
      <c r="E138" s="91">
        <v>445</v>
      </c>
      <c r="F138" s="86">
        <f t="shared" si="51"/>
        <v>2033.9281249999997</v>
      </c>
      <c r="G138" s="87">
        <f t="shared" si="52"/>
        <v>60.989999999999995</v>
      </c>
      <c r="H138" s="88">
        <f t="shared" si="53"/>
        <v>159.66335781249998</v>
      </c>
      <c r="I138" s="88">
        <f t="shared" si="54"/>
        <v>48.76969395</v>
      </c>
      <c r="J138" s="88">
        <f t="shared" si="55"/>
        <v>103.63559964374998</v>
      </c>
      <c r="K138" s="88">
        <f t="shared" si="56"/>
        <v>10.160352906249999</v>
      </c>
      <c r="L138" s="88">
        <f t="shared" si="57"/>
        <v>19.352547671874998</v>
      </c>
      <c r="M138" s="88">
        <f t="shared" si="58"/>
        <v>1753.3365730156247</v>
      </c>
      <c r="N138" s="88">
        <f t="shared" si="59"/>
        <v>11501.133984256101</v>
      </c>
    </row>
    <row r="139" spans="2:14" ht="10.5" customHeight="1">
      <c r="B139" s="90">
        <v>3</v>
      </c>
      <c r="C139" s="90" t="s">
        <v>97</v>
      </c>
      <c r="D139" s="90">
        <v>487</v>
      </c>
      <c r="E139" s="91">
        <v>421</v>
      </c>
      <c r="F139" s="86">
        <f t="shared" si="51"/>
        <v>1924.2331249999997</v>
      </c>
      <c r="G139" s="87">
        <f t="shared" si="52"/>
        <v>57.72</v>
      </c>
      <c r="H139" s="88">
        <f t="shared" si="53"/>
        <v>151.0523003125</v>
      </c>
      <c r="I139" s="88">
        <f t="shared" si="54"/>
        <v>46.13986874999999</v>
      </c>
      <c r="J139" s="88">
        <f t="shared" si="55"/>
        <v>98.04722109374998</v>
      </c>
      <c r="K139" s="88">
        <f t="shared" si="56"/>
        <v>9.612472656249999</v>
      </c>
      <c r="L139" s="88">
        <f t="shared" si="57"/>
        <v>18.309008246875</v>
      </c>
      <c r="M139" s="88">
        <f t="shared" si="58"/>
        <v>1658.7922539406247</v>
      </c>
      <c r="N139" s="88">
        <f t="shared" si="59"/>
        <v>10880.963905181303</v>
      </c>
    </row>
    <row r="140" spans="2:14" ht="10.5" customHeight="1">
      <c r="B140" s="90">
        <v>2</v>
      </c>
      <c r="C140" s="90" t="s">
        <v>97</v>
      </c>
      <c r="D140" s="90">
        <v>453</v>
      </c>
      <c r="E140" s="91">
        <v>397</v>
      </c>
      <c r="F140" s="86">
        <f t="shared" si="51"/>
        <v>1814.538125</v>
      </c>
      <c r="G140" s="87">
        <f t="shared" si="52"/>
        <v>54.42</v>
      </c>
      <c r="H140" s="88">
        <f t="shared" si="53"/>
        <v>142.4412428125</v>
      </c>
      <c r="I140" s="88">
        <f t="shared" si="54"/>
        <v>43.50934515</v>
      </c>
      <c r="J140" s="88">
        <f t="shared" si="55"/>
        <v>92.45735844375</v>
      </c>
      <c r="K140" s="88">
        <f t="shared" si="56"/>
        <v>9.06444690625</v>
      </c>
      <c r="L140" s="88">
        <f t="shared" si="57"/>
        <v>17.265168821875</v>
      </c>
      <c r="M140" s="88">
        <f t="shared" si="58"/>
        <v>1564.2205628656252</v>
      </c>
      <c r="N140" s="88">
        <f t="shared" si="59"/>
        <v>10260.61427755647</v>
      </c>
    </row>
    <row r="141" spans="2:14" ht="10.5" customHeight="1">
      <c r="B141" s="90">
        <v>1</v>
      </c>
      <c r="C141" s="90" t="s">
        <v>27</v>
      </c>
      <c r="D141" s="90">
        <v>425</v>
      </c>
      <c r="E141" s="91">
        <v>377</v>
      </c>
      <c r="F141" s="86">
        <f t="shared" si="51"/>
        <v>1723.125625</v>
      </c>
      <c r="G141" s="87">
        <f t="shared" si="52"/>
        <v>51.69</v>
      </c>
      <c r="H141" s="88">
        <f t="shared" si="53"/>
        <v>135.2653615625</v>
      </c>
      <c r="I141" s="88">
        <f t="shared" si="54"/>
        <v>41.317707750000004</v>
      </c>
      <c r="J141" s="88">
        <f t="shared" si="55"/>
        <v>87.80012896875</v>
      </c>
      <c r="K141" s="88">
        <f t="shared" si="56"/>
        <v>8.60785578125</v>
      </c>
      <c r="L141" s="88">
        <f t="shared" si="57"/>
        <v>16.395502634375</v>
      </c>
      <c r="M141" s="88">
        <f t="shared" si="58"/>
        <v>1485.429068303125</v>
      </c>
      <c r="N141" s="88">
        <f t="shared" si="59"/>
        <v>9743.77595356913</v>
      </c>
    </row>
    <row r="142" spans="2:14" ht="10.5" customHeight="1">
      <c r="B142" s="91"/>
      <c r="C142" s="60"/>
      <c r="D142" s="200"/>
      <c r="E142" s="98"/>
      <c r="F142" s="93"/>
      <c r="G142" s="93"/>
      <c r="H142" s="183"/>
      <c r="I142" s="183"/>
      <c r="J142" s="183"/>
      <c r="K142" s="183"/>
      <c r="L142" s="183"/>
      <c r="M142" s="74"/>
      <c r="N142" s="88"/>
    </row>
    <row r="143" spans="2:14" ht="10.5" customHeight="1">
      <c r="B143" s="76"/>
      <c r="C143" s="77"/>
      <c r="D143" s="293" t="s">
        <v>148</v>
      </c>
      <c r="E143" s="293"/>
      <c r="F143" s="293"/>
      <c r="G143" s="293"/>
      <c r="H143" s="94"/>
      <c r="I143" s="94"/>
      <c r="J143" s="94"/>
      <c r="K143" s="94"/>
      <c r="L143" s="94"/>
      <c r="M143" s="181"/>
      <c r="N143" s="88"/>
    </row>
    <row r="144" spans="2:14" ht="10.5" customHeight="1">
      <c r="B144" s="91"/>
      <c r="C144" s="60"/>
      <c r="D144" s="182"/>
      <c r="E144" s="98"/>
      <c r="F144" s="93"/>
      <c r="G144" s="93"/>
      <c r="H144" s="183"/>
      <c r="I144" s="183"/>
      <c r="J144" s="183"/>
      <c r="K144" s="183"/>
      <c r="L144" s="183"/>
      <c r="M144" s="74"/>
      <c r="N144" s="88"/>
    </row>
    <row r="145" spans="2:14" ht="10.5" customHeight="1">
      <c r="B145" s="90">
        <v>8</v>
      </c>
      <c r="C145" s="90"/>
      <c r="D145" s="90">
        <v>579</v>
      </c>
      <c r="E145" s="91">
        <v>489</v>
      </c>
      <c r="F145" s="86">
        <f aca="true" t="shared" si="60" ref="F145:F152">E145*PA/12</f>
        <v>2235.035625</v>
      </c>
      <c r="G145" s="87">
        <f aca="true" t="shared" si="61" ref="G145:G152">IF(E145&gt;298,INT(F145)/100*3,IRPLANCHER3)</f>
        <v>67.05000000000001</v>
      </c>
      <c r="H145" s="88">
        <f aca="true" t="shared" si="62" ref="H145:H152">F145*pension</f>
        <v>175.4502965625</v>
      </c>
      <c r="I145" s="88">
        <f aca="true" t="shared" si="63" ref="I145:I152">((F145+G145)*97/100)*C.S.G.N.D</f>
        <v>53.59255335</v>
      </c>
      <c r="J145" s="88">
        <f aca="true" t="shared" si="64" ref="J145:J152">(F145+G145)*97/100*C.S.G.D</f>
        <v>113.88417586874999</v>
      </c>
      <c r="K145" s="88">
        <f aca="true" t="shared" si="65" ref="K145:K152">(F145+G145)*97/100*R.D.S</f>
        <v>11.165115281250001</v>
      </c>
      <c r="L145" s="88">
        <f aca="true" t="shared" si="66" ref="L145:L152">IF((F145+G145)-H145&gt;Seuil*BRUT,((F145+G145)-H145)*1/100,0)</f>
        <v>21.266353284375</v>
      </c>
      <c r="M145" s="88">
        <f aca="true" t="shared" si="67" ref="M145:M152">(F145+G145)-(H145+I145+J145+K145+L145)</f>
        <v>1926.7271306531252</v>
      </c>
      <c r="N145" s="88">
        <f aca="true" t="shared" si="68" ref="N145:N152">M145*6.55957</f>
        <v>12638.50148441832</v>
      </c>
    </row>
    <row r="146" spans="2:14" ht="10.5" customHeight="1">
      <c r="B146" s="90">
        <v>7</v>
      </c>
      <c r="C146" s="90" t="s">
        <v>26</v>
      </c>
      <c r="D146" s="90">
        <v>547</v>
      </c>
      <c r="E146" s="91">
        <v>465</v>
      </c>
      <c r="F146" s="86">
        <f t="shared" si="60"/>
        <v>2125.340625</v>
      </c>
      <c r="G146" s="87">
        <f t="shared" si="61"/>
        <v>63.75</v>
      </c>
      <c r="H146" s="88">
        <f t="shared" si="62"/>
        <v>166.83923906249998</v>
      </c>
      <c r="I146" s="88">
        <f t="shared" si="63"/>
        <v>50.96202974999999</v>
      </c>
      <c r="J146" s="88">
        <f t="shared" si="64"/>
        <v>108.29431321874998</v>
      </c>
      <c r="K146" s="88">
        <f t="shared" si="65"/>
        <v>10.617089531249999</v>
      </c>
      <c r="L146" s="88">
        <f t="shared" si="66"/>
        <v>20.222513859375</v>
      </c>
      <c r="M146" s="88">
        <f t="shared" si="67"/>
        <v>1832.155439578125</v>
      </c>
      <c r="N146" s="88">
        <f t="shared" si="68"/>
        <v>12018.151856793482</v>
      </c>
    </row>
    <row r="147" spans="2:14" ht="10.5" customHeight="1">
      <c r="B147" s="90">
        <v>6</v>
      </c>
      <c r="C147" s="90" t="s">
        <v>149</v>
      </c>
      <c r="D147" s="90">
        <v>516</v>
      </c>
      <c r="E147" s="91">
        <v>443</v>
      </c>
      <c r="F147" s="86">
        <f t="shared" si="60"/>
        <v>2024.7868749999998</v>
      </c>
      <c r="G147" s="87">
        <f t="shared" si="61"/>
        <v>60.72</v>
      </c>
      <c r="H147" s="88">
        <f t="shared" si="62"/>
        <v>158.9457696875</v>
      </c>
      <c r="I147" s="88">
        <f t="shared" si="63"/>
        <v>48.55060004999999</v>
      </c>
      <c r="J147" s="88">
        <f t="shared" si="64"/>
        <v>103.17002510624998</v>
      </c>
      <c r="K147" s="88">
        <f t="shared" si="65"/>
        <v>10.11470834375</v>
      </c>
      <c r="L147" s="88">
        <f t="shared" si="66"/>
        <v>19.265611053124996</v>
      </c>
      <c r="M147" s="88">
        <f t="shared" si="67"/>
        <v>1745.4601607593745</v>
      </c>
      <c r="N147" s="88">
        <f t="shared" si="68"/>
        <v>11449.46810671237</v>
      </c>
    </row>
    <row r="148" spans="2:14" ht="10.5" customHeight="1">
      <c r="B148" s="90">
        <v>5</v>
      </c>
      <c r="C148" s="90" t="s">
        <v>149</v>
      </c>
      <c r="D148" s="90">
        <v>485</v>
      </c>
      <c r="E148" s="91">
        <v>420</v>
      </c>
      <c r="F148" s="86">
        <f t="shared" si="60"/>
        <v>1919.6624999999997</v>
      </c>
      <c r="G148" s="87">
        <f t="shared" si="61"/>
        <v>57.57000000000001</v>
      </c>
      <c r="H148" s="88">
        <f t="shared" si="62"/>
        <v>150.69350624999998</v>
      </c>
      <c r="I148" s="88">
        <f t="shared" si="63"/>
        <v>46.029972599999994</v>
      </c>
      <c r="J148" s="88">
        <f t="shared" si="64"/>
        <v>97.81369177499998</v>
      </c>
      <c r="K148" s="88">
        <f t="shared" si="65"/>
        <v>9.589577624999999</v>
      </c>
      <c r="L148" s="88">
        <f t="shared" si="66"/>
        <v>18.265389937499997</v>
      </c>
      <c r="M148" s="88">
        <f t="shared" si="67"/>
        <v>1654.8403618124996</v>
      </c>
      <c r="N148" s="88">
        <f t="shared" si="68"/>
        <v>10855.041192134418</v>
      </c>
    </row>
    <row r="149" spans="2:14" ht="10.5" customHeight="1">
      <c r="B149" s="90">
        <v>4</v>
      </c>
      <c r="C149" s="90" t="s">
        <v>27</v>
      </c>
      <c r="D149" s="90">
        <v>463</v>
      </c>
      <c r="E149" s="91">
        <v>405</v>
      </c>
      <c r="F149" s="86">
        <f t="shared" si="60"/>
        <v>1851.1031249999999</v>
      </c>
      <c r="G149" s="87">
        <f t="shared" si="61"/>
        <v>55.53</v>
      </c>
      <c r="H149" s="88">
        <f t="shared" si="62"/>
        <v>145.3115953125</v>
      </c>
      <c r="I149" s="88">
        <f t="shared" si="63"/>
        <v>44.386419149999995</v>
      </c>
      <c r="J149" s="88">
        <f t="shared" si="64"/>
        <v>94.32114069374998</v>
      </c>
      <c r="K149" s="88">
        <f t="shared" si="65"/>
        <v>9.247170656249999</v>
      </c>
      <c r="L149" s="88">
        <f t="shared" si="66"/>
        <v>17.613215296874998</v>
      </c>
      <c r="M149" s="88">
        <f t="shared" si="67"/>
        <v>1595.753583890625</v>
      </c>
      <c r="N149" s="88">
        <f t="shared" si="68"/>
        <v>10467.457336281426</v>
      </c>
    </row>
    <row r="150" spans="2:14" ht="10.5" customHeight="1">
      <c r="B150" s="90">
        <v>3</v>
      </c>
      <c r="C150" s="90" t="s">
        <v>99</v>
      </c>
      <c r="D150" s="90">
        <v>436</v>
      </c>
      <c r="E150" s="91">
        <v>384</v>
      </c>
      <c r="F150" s="86">
        <f t="shared" si="60"/>
        <v>1755.12</v>
      </c>
      <c r="G150" s="87">
        <f t="shared" si="61"/>
        <v>52.650000000000006</v>
      </c>
      <c r="H150" s="88">
        <f t="shared" si="62"/>
        <v>137.77692</v>
      </c>
      <c r="I150" s="88">
        <f t="shared" si="63"/>
        <v>42.0848856</v>
      </c>
      <c r="J150" s="88">
        <f t="shared" si="64"/>
        <v>89.4303819</v>
      </c>
      <c r="K150" s="88">
        <f t="shared" si="65"/>
        <v>8.7676845</v>
      </c>
      <c r="L150" s="88">
        <f t="shared" si="66"/>
        <v>16.6999308</v>
      </c>
      <c r="M150" s="88">
        <f t="shared" si="67"/>
        <v>1513.0101972</v>
      </c>
      <c r="N150" s="88">
        <f t="shared" si="68"/>
        <v>9924.696299247204</v>
      </c>
    </row>
    <row r="151" spans="2:14" ht="10.5" customHeight="1">
      <c r="B151" s="90">
        <v>2</v>
      </c>
      <c r="C151" s="90" t="s">
        <v>99</v>
      </c>
      <c r="D151" s="90">
        <v>416</v>
      </c>
      <c r="E151" s="91">
        <v>370</v>
      </c>
      <c r="F151" s="86">
        <f t="shared" si="60"/>
        <v>1691.1312499999997</v>
      </c>
      <c r="G151" s="87">
        <f t="shared" si="61"/>
        <v>50.730000000000004</v>
      </c>
      <c r="H151" s="88">
        <f t="shared" si="62"/>
        <v>132.75380312499996</v>
      </c>
      <c r="I151" s="88">
        <f t="shared" si="63"/>
        <v>40.550529899999994</v>
      </c>
      <c r="J151" s="88">
        <f t="shared" si="64"/>
        <v>86.16987603749999</v>
      </c>
      <c r="K151" s="88">
        <f t="shared" si="65"/>
        <v>8.4480270625</v>
      </c>
      <c r="L151" s="88">
        <f t="shared" si="66"/>
        <v>16.091074468749998</v>
      </c>
      <c r="M151" s="88">
        <f t="shared" si="67"/>
        <v>1457.8479394062497</v>
      </c>
      <c r="N151" s="88">
        <f t="shared" si="68"/>
        <v>9562.855607891053</v>
      </c>
    </row>
    <row r="152" spans="2:14" ht="10.5" customHeight="1">
      <c r="B152" s="90">
        <v>1</v>
      </c>
      <c r="C152" s="90" t="s">
        <v>99</v>
      </c>
      <c r="D152" s="90">
        <v>399</v>
      </c>
      <c r="E152" s="91">
        <v>362</v>
      </c>
      <c r="F152" s="86">
        <f t="shared" si="60"/>
        <v>1654.5662499999999</v>
      </c>
      <c r="G152" s="87">
        <f t="shared" si="61"/>
        <v>49.62</v>
      </c>
      <c r="H152" s="88">
        <f t="shared" si="62"/>
        <v>129.883450625</v>
      </c>
      <c r="I152" s="88">
        <f t="shared" si="63"/>
        <v>39.67345589999999</v>
      </c>
      <c r="J152" s="88">
        <f t="shared" si="64"/>
        <v>84.30609378749999</v>
      </c>
      <c r="K152" s="88">
        <f t="shared" si="65"/>
        <v>8.265303312499999</v>
      </c>
      <c r="L152" s="88">
        <f t="shared" si="66"/>
        <v>15.743027993749998</v>
      </c>
      <c r="M152" s="88">
        <f t="shared" si="67"/>
        <v>1426.3149183812498</v>
      </c>
      <c r="N152" s="88">
        <f t="shared" si="68"/>
        <v>9356.012549166095</v>
      </c>
    </row>
    <row r="153" spans="2:14" ht="10.5" customHeight="1">
      <c r="B153" s="91"/>
      <c r="C153" s="60"/>
      <c r="D153" s="98"/>
      <c r="E153" s="98"/>
      <c r="F153" s="92"/>
      <c r="G153" s="92"/>
      <c r="H153" s="183"/>
      <c r="I153" s="183"/>
      <c r="J153" s="183"/>
      <c r="K153" s="183"/>
      <c r="L153" s="183"/>
      <c r="M153" s="74"/>
      <c r="N153" s="88"/>
    </row>
    <row r="154" spans="2:14" ht="10.5" customHeight="1">
      <c r="B154" s="76"/>
      <c r="C154" s="77"/>
      <c r="D154" s="293" t="s">
        <v>150</v>
      </c>
      <c r="E154" s="293"/>
      <c r="F154" s="293"/>
      <c r="G154" s="293"/>
      <c r="H154" s="77"/>
      <c r="I154" s="77"/>
      <c r="J154" s="77"/>
      <c r="K154" s="77"/>
      <c r="L154" s="77"/>
      <c r="M154" s="181"/>
      <c r="N154" s="88"/>
    </row>
    <row r="155" spans="2:14" ht="10.5" customHeight="1">
      <c r="B155" s="91"/>
      <c r="C155" s="60"/>
      <c r="D155" s="182"/>
      <c r="E155" s="98"/>
      <c r="F155" s="92"/>
      <c r="G155" s="92"/>
      <c r="H155" s="183"/>
      <c r="I155" s="183"/>
      <c r="J155" s="183"/>
      <c r="K155" s="183"/>
      <c r="L155" s="183"/>
      <c r="M155" s="74"/>
      <c r="N155" s="88"/>
    </row>
    <row r="156" spans="2:14" ht="10.5" customHeight="1">
      <c r="B156" s="90">
        <v>13</v>
      </c>
      <c r="C156" s="90"/>
      <c r="D156" s="90">
        <v>544</v>
      </c>
      <c r="E156" s="91">
        <v>463</v>
      </c>
      <c r="F156" s="86">
        <f aca="true" t="shared" si="69" ref="F156:F168">E156*PA/12</f>
        <v>2116.1993749999997</v>
      </c>
      <c r="G156" s="87">
        <f aca="true" t="shared" si="70" ref="G156:G168">IF(E156&gt;298,INT(F156)/100*3,IRPLANCHER3)</f>
        <v>63.480000000000004</v>
      </c>
      <c r="H156" s="88">
        <f aca="true" t="shared" si="71" ref="H156:H168">F156*pension</f>
        <v>166.12165093749996</v>
      </c>
      <c r="I156" s="88">
        <f aca="true" t="shared" si="72" ref="I156:I168">((F156+G156)*97/100)*C.S.G.N.D</f>
        <v>50.74293585</v>
      </c>
      <c r="J156" s="88">
        <f aca="true" t="shared" si="73" ref="J156:J168">(F156+G156)*97/100*C.S.G.D</f>
        <v>107.82873868124999</v>
      </c>
      <c r="K156" s="88">
        <f aca="true" t="shared" si="74" ref="K156:K168">(F156+G156)*97/100*R.D.S</f>
        <v>10.571444968749999</v>
      </c>
      <c r="L156" s="88">
        <f aca="true" t="shared" si="75" ref="L156:L168">IF((F156+G156)-H156&gt;Seuil*BRUT,((F156+G156)-H156)*1/100,0)</f>
        <v>20.135577240624997</v>
      </c>
      <c r="M156" s="88">
        <f aca="true" t="shared" si="76" ref="M156:M168">(F156+G156)-(H156+I156+J156+K156+L156)</f>
        <v>1824.2790273218748</v>
      </c>
      <c r="N156" s="88">
        <f aca="true" t="shared" si="77" ref="N156:N168">M156*6.55957</f>
        <v>11966.48597924975</v>
      </c>
    </row>
    <row r="157" spans="2:14" ht="10.5" customHeight="1">
      <c r="B157" s="90">
        <v>12</v>
      </c>
      <c r="C157" s="90" t="s">
        <v>24</v>
      </c>
      <c r="D157" s="90">
        <v>510</v>
      </c>
      <c r="E157" s="91">
        <v>439</v>
      </c>
      <c r="F157" s="86">
        <f t="shared" si="69"/>
        <v>2006.5043749999998</v>
      </c>
      <c r="G157" s="87">
        <f t="shared" si="70"/>
        <v>60.17999999999999</v>
      </c>
      <c r="H157" s="88">
        <f t="shared" si="71"/>
        <v>157.51059343749998</v>
      </c>
      <c r="I157" s="88">
        <f t="shared" si="72"/>
        <v>48.112412250000006</v>
      </c>
      <c r="J157" s="88">
        <f t="shared" si="73"/>
        <v>102.23887603125</v>
      </c>
      <c r="K157" s="88">
        <f t="shared" si="74"/>
        <v>10.02341921875</v>
      </c>
      <c r="L157" s="88">
        <f t="shared" si="75"/>
        <v>19.091737815625</v>
      </c>
      <c r="M157" s="88">
        <f t="shared" si="76"/>
        <v>1729.7073362468748</v>
      </c>
      <c r="N157" s="88">
        <f t="shared" si="77"/>
        <v>11346.136351624913</v>
      </c>
    </row>
    <row r="158" spans="2:14" ht="10.5" customHeight="1">
      <c r="B158" s="90">
        <v>11</v>
      </c>
      <c r="C158" s="90" t="s">
        <v>26</v>
      </c>
      <c r="D158" s="90">
        <v>483</v>
      </c>
      <c r="E158" s="91">
        <v>418</v>
      </c>
      <c r="F158" s="86">
        <f t="shared" si="69"/>
        <v>1910.5212499999998</v>
      </c>
      <c r="G158" s="87">
        <f t="shared" si="70"/>
        <v>57.300000000000004</v>
      </c>
      <c r="H158" s="88">
        <f t="shared" si="71"/>
        <v>149.975918125</v>
      </c>
      <c r="I158" s="88">
        <f t="shared" si="72"/>
        <v>45.810878699999996</v>
      </c>
      <c r="J158" s="88">
        <f t="shared" si="73"/>
        <v>97.34811723749999</v>
      </c>
      <c r="K158" s="88">
        <f t="shared" si="74"/>
        <v>9.543933062499999</v>
      </c>
      <c r="L158" s="88">
        <f t="shared" si="75"/>
        <v>18.178453318749998</v>
      </c>
      <c r="M158" s="88">
        <f t="shared" si="76"/>
        <v>1646.9639495562496</v>
      </c>
      <c r="N158" s="88">
        <f t="shared" si="77"/>
        <v>10803.375314590689</v>
      </c>
    </row>
    <row r="159" spans="2:14" ht="10.5" customHeight="1">
      <c r="B159" s="90">
        <v>10</v>
      </c>
      <c r="C159" s="90" t="s">
        <v>26</v>
      </c>
      <c r="D159" s="90">
        <v>450</v>
      </c>
      <c r="E159" s="91">
        <v>395</v>
      </c>
      <c r="F159" s="86">
        <f t="shared" si="69"/>
        <v>1805.3968749999997</v>
      </c>
      <c r="G159" s="87">
        <f t="shared" si="70"/>
        <v>54.150000000000006</v>
      </c>
      <c r="H159" s="88">
        <f t="shared" si="71"/>
        <v>141.7236546875</v>
      </c>
      <c r="I159" s="88">
        <f t="shared" si="72"/>
        <v>43.29025125</v>
      </c>
      <c r="J159" s="88">
        <f t="shared" si="73"/>
        <v>91.99178390624998</v>
      </c>
      <c r="K159" s="88">
        <f t="shared" si="74"/>
        <v>9.018802343749998</v>
      </c>
      <c r="L159" s="88">
        <f t="shared" si="75"/>
        <v>17.178232203125</v>
      </c>
      <c r="M159" s="88">
        <f t="shared" si="76"/>
        <v>1556.3441506093748</v>
      </c>
      <c r="N159" s="88">
        <f t="shared" si="77"/>
        <v>10208.948400012736</v>
      </c>
    </row>
    <row r="160" spans="2:14" ht="10.5" customHeight="1">
      <c r="B160" s="90">
        <v>9</v>
      </c>
      <c r="C160" s="90" t="s">
        <v>26</v>
      </c>
      <c r="D160" s="90">
        <v>436</v>
      </c>
      <c r="E160" s="91">
        <v>384</v>
      </c>
      <c r="F160" s="86">
        <f t="shared" si="69"/>
        <v>1755.12</v>
      </c>
      <c r="G160" s="87">
        <f t="shared" si="70"/>
        <v>52.650000000000006</v>
      </c>
      <c r="H160" s="88">
        <f t="shared" si="71"/>
        <v>137.77692</v>
      </c>
      <c r="I160" s="88">
        <f t="shared" si="72"/>
        <v>42.0848856</v>
      </c>
      <c r="J160" s="88">
        <f t="shared" si="73"/>
        <v>89.4303819</v>
      </c>
      <c r="K160" s="88">
        <f t="shared" si="74"/>
        <v>8.7676845</v>
      </c>
      <c r="L160" s="88">
        <f t="shared" si="75"/>
        <v>16.6999308</v>
      </c>
      <c r="M160" s="88">
        <f t="shared" si="76"/>
        <v>1513.0101972</v>
      </c>
      <c r="N160" s="88">
        <f t="shared" si="77"/>
        <v>9924.696299247204</v>
      </c>
    </row>
    <row r="161" spans="2:14" ht="10.5" customHeight="1">
      <c r="B161" s="90">
        <v>8</v>
      </c>
      <c r="C161" s="90" t="s">
        <v>26</v>
      </c>
      <c r="D161" s="90">
        <v>416</v>
      </c>
      <c r="E161" s="91">
        <v>370</v>
      </c>
      <c r="F161" s="86">
        <f t="shared" si="69"/>
        <v>1691.1312499999997</v>
      </c>
      <c r="G161" s="87">
        <f t="shared" si="70"/>
        <v>50.730000000000004</v>
      </c>
      <c r="H161" s="88">
        <f t="shared" si="71"/>
        <v>132.75380312499996</v>
      </c>
      <c r="I161" s="88">
        <f t="shared" si="72"/>
        <v>40.550529899999994</v>
      </c>
      <c r="J161" s="88">
        <f t="shared" si="73"/>
        <v>86.16987603749999</v>
      </c>
      <c r="K161" s="88">
        <f t="shared" si="74"/>
        <v>8.4480270625</v>
      </c>
      <c r="L161" s="88">
        <f t="shared" si="75"/>
        <v>16.091074468749998</v>
      </c>
      <c r="M161" s="88">
        <f t="shared" si="76"/>
        <v>1457.8479394062497</v>
      </c>
      <c r="N161" s="88">
        <f t="shared" si="77"/>
        <v>9562.855607891053</v>
      </c>
    </row>
    <row r="162" spans="2:14" ht="10.5" customHeight="1">
      <c r="B162" s="90">
        <v>7</v>
      </c>
      <c r="C162" s="90" t="s">
        <v>26</v>
      </c>
      <c r="D162" s="90">
        <v>398</v>
      </c>
      <c r="E162" s="91">
        <v>362</v>
      </c>
      <c r="F162" s="86">
        <f t="shared" si="69"/>
        <v>1654.5662499999999</v>
      </c>
      <c r="G162" s="87">
        <f t="shared" si="70"/>
        <v>49.62</v>
      </c>
      <c r="H162" s="88">
        <f t="shared" si="71"/>
        <v>129.883450625</v>
      </c>
      <c r="I162" s="88">
        <f t="shared" si="72"/>
        <v>39.67345589999999</v>
      </c>
      <c r="J162" s="88">
        <f t="shared" si="73"/>
        <v>84.30609378749999</v>
      </c>
      <c r="K162" s="88">
        <f t="shared" si="74"/>
        <v>8.265303312499999</v>
      </c>
      <c r="L162" s="88">
        <f t="shared" si="75"/>
        <v>15.743027993749998</v>
      </c>
      <c r="M162" s="88">
        <f t="shared" si="76"/>
        <v>1426.3149183812498</v>
      </c>
      <c r="N162" s="88">
        <f t="shared" si="77"/>
        <v>9356.012549166095</v>
      </c>
    </row>
    <row r="163" spans="2:14" ht="10.5" customHeight="1">
      <c r="B163" s="90">
        <v>6</v>
      </c>
      <c r="C163" s="90" t="s">
        <v>27</v>
      </c>
      <c r="D163" s="90">
        <v>382</v>
      </c>
      <c r="E163" s="91">
        <v>352</v>
      </c>
      <c r="F163" s="86">
        <f t="shared" si="69"/>
        <v>1608.86</v>
      </c>
      <c r="G163" s="87">
        <f t="shared" si="70"/>
        <v>48.239999999999995</v>
      </c>
      <c r="H163" s="88">
        <f t="shared" si="71"/>
        <v>126.29551</v>
      </c>
      <c r="I163" s="88">
        <f t="shared" si="72"/>
        <v>38.577287999999996</v>
      </c>
      <c r="J163" s="88">
        <f t="shared" si="73"/>
        <v>81.97673699999999</v>
      </c>
      <c r="K163" s="88">
        <f t="shared" si="74"/>
        <v>8.036934999999998</v>
      </c>
      <c r="L163" s="88">
        <f t="shared" si="75"/>
        <v>15.3080449</v>
      </c>
      <c r="M163" s="88">
        <f t="shared" si="76"/>
        <v>1386.9054850999999</v>
      </c>
      <c r="N163" s="88">
        <f t="shared" si="77"/>
        <v>9097.503612897406</v>
      </c>
    </row>
    <row r="164" spans="2:14" ht="10.5" customHeight="1">
      <c r="B164" s="90">
        <v>5</v>
      </c>
      <c r="C164" s="90" t="s">
        <v>101</v>
      </c>
      <c r="D164" s="90">
        <v>366</v>
      </c>
      <c r="E164" s="91">
        <v>339</v>
      </c>
      <c r="F164" s="86">
        <f t="shared" si="69"/>
        <v>1549.4418749999998</v>
      </c>
      <c r="G164" s="87">
        <f t="shared" si="70"/>
        <v>46.47</v>
      </c>
      <c r="H164" s="88">
        <f t="shared" si="71"/>
        <v>121.63118718749998</v>
      </c>
      <c r="I164" s="88">
        <f t="shared" si="72"/>
        <v>37.152828449999994</v>
      </c>
      <c r="J164" s="88">
        <f t="shared" si="73"/>
        <v>78.94976045624998</v>
      </c>
      <c r="K164" s="88">
        <f t="shared" si="74"/>
        <v>7.740172593749999</v>
      </c>
      <c r="L164" s="88">
        <f t="shared" si="75"/>
        <v>14.742806878124998</v>
      </c>
      <c r="M164" s="88">
        <f t="shared" si="76"/>
        <v>1335.6951194343749</v>
      </c>
      <c r="N164" s="88">
        <f t="shared" si="77"/>
        <v>8761.585634588142</v>
      </c>
    </row>
    <row r="165" spans="2:14" ht="10.5" customHeight="1">
      <c r="B165" s="90">
        <v>4</v>
      </c>
      <c r="C165" s="90" t="s">
        <v>101</v>
      </c>
      <c r="D165" s="90">
        <v>347</v>
      </c>
      <c r="E165" s="91">
        <v>325</v>
      </c>
      <c r="F165" s="86">
        <f t="shared" si="69"/>
        <v>1485.453125</v>
      </c>
      <c r="G165" s="87">
        <f t="shared" si="70"/>
        <v>44.55</v>
      </c>
      <c r="H165" s="88">
        <f t="shared" si="71"/>
        <v>116.6080703125</v>
      </c>
      <c r="I165" s="88">
        <f t="shared" si="72"/>
        <v>35.61847275</v>
      </c>
      <c r="J165" s="88">
        <f t="shared" si="73"/>
        <v>75.68925459375</v>
      </c>
      <c r="K165" s="88">
        <f t="shared" si="74"/>
        <v>7.42051515625</v>
      </c>
      <c r="L165" s="88">
        <f t="shared" si="75"/>
        <v>14.133950546874999</v>
      </c>
      <c r="M165" s="88">
        <f t="shared" si="76"/>
        <v>1280.532861640625</v>
      </c>
      <c r="N165" s="88">
        <f t="shared" si="77"/>
        <v>8399.744943231994</v>
      </c>
    </row>
    <row r="166" spans="2:14" ht="10.5" customHeight="1">
      <c r="B166" s="90">
        <v>3</v>
      </c>
      <c r="C166" s="90" t="s">
        <v>101</v>
      </c>
      <c r="D166" s="90">
        <v>337</v>
      </c>
      <c r="E166" s="91">
        <v>319</v>
      </c>
      <c r="F166" s="86">
        <f t="shared" si="69"/>
        <v>1458.0293749999998</v>
      </c>
      <c r="G166" s="87">
        <f t="shared" si="70"/>
        <v>43.74</v>
      </c>
      <c r="H166" s="88">
        <f t="shared" si="71"/>
        <v>114.45530593749999</v>
      </c>
      <c r="I166" s="88">
        <f t="shared" si="72"/>
        <v>34.961191050000004</v>
      </c>
      <c r="J166" s="88">
        <f t="shared" si="73"/>
        <v>74.29253098125</v>
      </c>
      <c r="K166" s="88">
        <f t="shared" si="74"/>
        <v>7.2835814687500005</v>
      </c>
      <c r="L166" s="88">
        <f t="shared" si="75"/>
        <v>13.873140690624998</v>
      </c>
      <c r="M166" s="88">
        <f t="shared" si="76"/>
        <v>1256.9036248718749</v>
      </c>
      <c r="N166" s="88">
        <f t="shared" si="77"/>
        <v>8244.747310600804</v>
      </c>
    </row>
    <row r="167" spans="2:14" ht="10.5" customHeight="1">
      <c r="B167" s="90">
        <v>2</v>
      </c>
      <c r="C167" s="90" t="s">
        <v>101</v>
      </c>
      <c r="D167" s="90">
        <v>315</v>
      </c>
      <c r="E167" s="91">
        <v>303</v>
      </c>
      <c r="F167" s="86">
        <f t="shared" si="69"/>
        <v>1384.899375</v>
      </c>
      <c r="G167" s="87">
        <f t="shared" si="70"/>
        <v>41.519999999999996</v>
      </c>
      <c r="H167" s="88">
        <f t="shared" si="71"/>
        <v>108.7146009375</v>
      </c>
      <c r="I167" s="88">
        <f t="shared" si="72"/>
        <v>33.20704305</v>
      </c>
      <c r="J167" s="88">
        <f t="shared" si="73"/>
        <v>70.56496648125001</v>
      </c>
      <c r="K167" s="88">
        <f t="shared" si="74"/>
        <v>6.918133968750001</v>
      </c>
      <c r="L167" s="88">
        <f t="shared" si="75"/>
        <v>0</v>
      </c>
      <c r="M167" s="88">
        <f t="shared" si="76"/>
        <v>1207.0146305624999</v>
      </c>
      <c r="N167" s="88">
        <f t="shared" si="77"/>
        <v>7917.496960198857</v>
      </c>
    </row>
    <row r="168" spans="2:14" ht="10.5" customHeight="1">
      <c r="B168" s="90">
        <v>1</v>
      </c>
      <c r="C168" s="90" t="s">
        <v>28</v>
      </c>
      <c r="D168" s="90">
        <v>306</v>
      </c>
      <c r="E168" s="91">
        <v>297</v>
      </c>
      <c r="F168" s="86">
        <f t="shared" si="69"/>
        <v>1357.4756249999998</v>
      </c>
      <c r="G168" s="87">
        <f t="shared" si="70"/>
        <v>40.86138749999999</v>
      </c>
      <c r="H168" s="88">
        <f t="shared" si="71"/>
        <v>106.56183656249999</v>
      </c>
      <c r="I168" s="88">
        <f t="shared" si="72"/>
        <v>32.553285651</v>
      </c>
      <c r="J168" s="88">
        <f t="shared" si="73"/>
        <v>69.175732008375</v>
      </c>
      <c r="K168" s="88">
        <f t="shared" si="74"/>
        <v>6.781934510625</v>
      </c>
      <c r="L168" s="88">
        <f t="shared" si="75"/>
        <v>0</v>
      </c>
      <c r="M168" s="88">
        <f t="shared" si="76"/>
        <v>1183.2642237675</v>
      </c>
      <c r="N168" s="88">
        <f t="shared" si="77"/>
        <v>7761.70450429858</v>
      </c>
    </row>
    <row r="169" spans="2:14" ht="10.5" customHeight="1">
      <c r="B169" s="63"/>
      <c r="C169" s="63"/>
      <c r="D169" s="123"/>
      <c r="E169" s="123"/>
      <c r="F169" s="123"/>
      <c r="G169" s="123"/>
      <c r="H169" s="123"/>
      <c r="I169" s="123"/>
      <c r="J169" s="123"/>
      <c r="K169" s="123"/>
      <c r="L169" s="123"/>
      <c r="M169" s="210"/>
      <c r="N169" s="18"/>
    </row>
    <row r="170" spans="2:13" ht="10.5" customHeight="1">
      <c r="B170" s="298" t="str">
        <f>FORMULES!E5</f>
        <v> -- Indemnité  de  Résidence  plancher  INM  298 ----- Prix point mensuel net : 3,857 euros (I.R. non comprise)</v>
      </c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</row>
    <row r="173" ht="12.75">
      <c r="M173" s="206"/>
    </row>
    <row r="174" ht="12.75">
      <c r="M174" s="206"/>
    </row>
    <row r="175" ht="12.75">
      <c r="M175" s="206"/>
    </row>
    <row r="176" ht="12.75">
      <c r="M176" s="206"/>
    </row>
    <row r="177" ht="12.75">
      <c r="M177" s="206"/>
    </row>
    <row r="178" ht="12.75">
      <c r="M178" s="206"/>
    </row>
    <row r="179" ht="12.75">
      <c r="M179" s="206"/>
    </row>
    <row r="180" ht="12.75">
      <c r="M180" s="206"/>
    </row>
  </sheetData>
  <mergeCells count="27">
    <mergeCell ref="D143:G143"/>
    <mergeCell ref="D154:G154"/>
    <mergeCell ref="B170:M170"/>
    <mergeCell ref="B123:M123"/>
    <mergeCell ref="H126:K126"/>
    <mergeCell ref="B127:G127"/>
    <mergeCell ref="D133:H133"/>
    <mergeCell ref="D97:H97"/>
    <mergeCell ref="B113:M113"/>
    <mergeCell ref="B119:M119"/>
    <mergeCell ref="B121:M121"/>
    <mergeCell ref="H69:L69"/>
    <mergeCell ref="B70:G70"/>
    <mergeCell ref="D76:H76"/>
    <mergeCell ref="D86:H86"/>
    <mergeCell ref="C56:M56"/>
    <mergeCell ref="B62:M62"/>
    <mergeCell ref="B64:M64"/>
    <mergeCell ref="B66:M66"/>
    <mergeCell ref="C13:H13"/>
    <mergeCell ref="E19:H19"/>
    <mergeCell ref="E29:H29"/>
    <mergeCell ref="E40:G40"/>
    <mergeCell ref="C5:M5"/>
    <mergeCell ref="C7:M7"/>
    <mergeCell ref="C9:M9"/>
    <mergeCell ref="H12:L12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N163"/>
  <sheetViews>
    <sheetView workbookViewId="0" topLeftCell="A67">
      <selection activeCell="C7" sqref="C7:M7"/>
    </sheetView>
  </sheetViews>
  <sheetFormatPr defaultColWidth="11.421875" defaultRowHeight="12.75"/>
  <cols>
    <col min="1" max="1" width="4.7109375" style="0" customWidth="1"/>
    <col min="2" max="2" width="4.140625" style="5" customWidth="1"/>
    <col min="3" max="3" width="7.28125" style="5" customWidth="1"/>
    <col min="4" max="4" width="6.8515625" style="5" customWidth="1"/>
    <col min="5" max="5" width="6.00390625" style="5" customWidth="1"/>
    <col min="6" max="6" width="7.421875" style="77" customWidth="1"/>
    <col min="7" max="7" width="7.8515625" style="77" customWidth="1"/>
    <col min="8" max="8" width="8.00390625" style="5" customWidth="1"/>
    <col min="9" max="10" width="5.7109375" style="5" customWidth="1"/>
    <col min="11" max="12" width="7.28125" style="5" customWidth="1"/>
    <col min="13" max="13" width="8.7109375" style="5" customWidth="1"/>
    <col min="14" max="14" width="8.00390625" style="0" customWidth="1"/>
    <col min="15" max="15" width="5.8515625" style="0" customWidth="1"/>
  </cols>
  <sheetData>
    <row r="4" ht="12.75">
      <c r="M4" s="39"/>
    </row>
    <row r="5" spans="2:13" ht="20.25">
      <c r="B5" s="202"/>
      <c r="C5" s="290" t="s">
        <v>151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7" spans="2:13" ht="12.75">
      <c r="B7" s="41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</row>
    <row r="8" spans="2:13" ht="12.75">
      <c r="B8"/>
      <c r="C8"/>
      <c r="D8"/>
      <c r="E8"/>
      <c r="F8" s="41"/>
      <c r="G8" s="41"/>
      <c r="H8" s="41"/>
      <c r="I8" s="41"/>
      <c r="J8" s="41"/>
      <c r="K8" s="41"/>
      <c r="L8" s="41"/>
      <c r="M8" s="41"/>
    </row>
    <row r="9" spans="2:13" ht="12.75" customHeight="1">
      <c r="B9"/>
      <c r="C9" s="291" t="s">
        <v>35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</row>
    <row r="10" spans="2:13" ht="12.75">
      <c r="B10"/>
      <c r="C10"/>
      <c r="D10"/>
      <c r="E10"/>
      <c r="F10" s="41"/>
      <c r="G10" s="41"/>
      <c r="H10" s="41"/>
      <c r="I10" s="41"/>
      <c r="J10" s="41"/>
      <c r="K10" s="41"/>
      <c r="L10" s="41"/>
      <c r="M10" s="41"/>
    </row>
    <row r="11" spans="2:13" ht="12.75">
      <c r="B1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2:13" ht="12.75">
      <c r="B12"/>
      <c r="F12" s="5"/>
      <c r="H12" s="77"/>
      <c r="I12" s="302" t="s">
        <v>86</v>
      </c>
      <c r="J12" s="302"/>
      <c r="K12" s="302"/>
      <c r="L12" s="302"/>
      <c r="M12" s="211">
        <f>DATE</f>
        <v>39722</v>
      </c>
    </row>
    <row r="13" spans="2:13" ht="10.5" customHeight="1">
      <c r="B13"/>
      <c r="C13" s="297" t="s">
        <v>152</v>
      </c>
      <c r="D13" s="297"/>
      <c r="E13" s="297"/>
      <c r="F13" s="176"/>
      <c r="G13" s="212"/>
      <c r="H13" s="176"/>
      <c r="M13" s="213"/>
    </row>
    <row r="14" spans="2:14" ht="10.5" customHeight="1">
      <c r="B14"/>
      <c r="C14" s="177"/>
      <c r="D14" s="110"/>
      <c r="F14" s="5"/>
      <c r="G14" s="214" t="s">
        <v>37</v>
      </c>
      <c r="M14" s="52" t="s">
        <v>37</v>
      </c>
      <c r="N14" s="56" t="s">
        <v>38</v>
      </c>
    </row>
    <row r="15" spans="2:14" ht="10.5" customHeight="1">
      <c r="B15"/>
      <c r="C15" s="57" t="s">
        <v>39</v>
      </c>
      <c r="D15" s="57" t="s">
        <v>87</v>
      </c>
      <c r="E15" s="57" t="s">
        <v>20</v>
      </c>
      <c r="F15" s="57" t="s">
        <v>21</v>
      </c>
      <c r="G15" s="215" t="s">
        <v>41</v>
      </c>
      <c r="H15" s="57" t="s">
        <v>4</v>
      </c>
      <c r="I15" s="57" t="s">
        <v>42</v>
      </c>
      <c r="J15" s="57" t="s">
        <v>42</v>
      </c>
      <c r="K15" s="57" t="s">
        <v>43</v>
      </c>
      <c r="L15" s="57" t="s">
        <v>44</v>
      </c>
      <c r="M15" s="59" t="s">
        <v>45</v>
      </c>
      <c r="N15" s="62" t="s">
        <v>46</v>
      </c>
    </row>
    <row r="16" spans="2:14" ht="10.5" customHeight="1">
      <c r="B16"/>
      <c r="C16" s="63"/>
      <c r="D16" s="63" t="s">
        <v>47</v>
      </c>
      <c r="E16" s="63"/>
      <c r="F16" s="63"/>
      <c r="G16" s="216" t="s">
        <v>48</v>
      </c>
      <c r="H16" s="67">
        <v>0.0785</v>
      </c>
      <c r="I16" s="67">
        <v>0.024</v>
      </c>
      <c r="J16" s="67">
        <v>0.051</v>
      </c>
      <c r="K16" s="67">
        <v>0.005</v>
      </c>
      <c r="L16" s="67">
        <v>0.01</v>
      </c>
      <c r="M16" s="65" t="s">
        <v>48</v>
      </c>
      <c r="N16" s="69"/>
    </row>
    <row r="17" spans="2:14" ht="10.5" customHeight="1">
      <c r="B17"/>
      <c r="C17" s="91"/>
      <c r="D17" s="60"/>
      <c r="E17" s="60"/>
      <c r="F17" s="60"/>
      <c r="G17" s="72"/>
      <c r="H17" s="161"/>
      <c r="I17" s="161"/>
      <c r="J17" s="161"/>
      <c r="K17" s="161"/>
      <c r="L17" s="161"/>
      <c r="M17" s="80"/>
      <c r="N17" s="62"/>
    </row>
    <row r="18" spans="2:14" ht="10.5" customHeight="1">
      <c r="B18"/>
      <c r="C18" s="91"/>
      <c r="D18" s="60"/>
      <c r="E18" s="300" t="s">
        <v>153</v>
      </c>
      <c r="F18" s="300"/>
      <c r="G18" s="300"/>
      <c r="H18" s="300"/>
      <c r="I18" s="300"/>
      <c r="J18" s="300"/>
      <c r="K18" s="161"/>
      <c r="L18" s="161"/>
      <c r="M18" s="80"/>
      <c r="N18" s="62"/>
    </row>
    <row r="19" spans="2:14" ht="10.5" customHeight="1">
      <c r="B19"/>
      <c r="C19" s="91">
        <v>8</v>
      </c>
      <c r="D19" s="91"/>
      <c r="E19" s="90">
        <v>612</v>
      </c>
      <c r="F19" s="90">
        <v>514</v>
      </c>
      <c r="G19" s="88">
        <f aca="true" t="shared" si="0" ref="G19:G26">F19*PA/12</f>
        <v>2349.30125</v>
      </c>
      <c r="H19" s="88">
        <f aca="true" t="shared" si="1" ref="H19:H26">G19*pension</f>
        <v>184.420148125</v>
      </c>
      <c r="I19" s="88">
        <f aca="true" t="shared" si="2" ref="I19:I26">(G19*97/100)*C.S.G.N.D</f>
        <v>54.69173310000001</v>
      </c>
      <c r="J19" s="88">
        <f aca="true" t="shared" si="3" ref="J19:J26">G19*97/100*C.S.G.D</f>
        <v>116.2199328375</v>
      </c>
      <c r="K19" s="88">
        <f aca="true" t="shared" si="4" ref="K19:K26">G19*97/100*R.D.S</f>
        <v>11.3941110625</v>
      </c>
      <c r="L19" s="88">
        <f aca="true" t="shared" si="5" ref="L19:L26">IF(G19-H19&gt;Seuil*BRUT,(G19-H19)*1/100,0)</f>
        <v>21.64881101875</v>
      </c>
      <c r="M19" s="88">
        <f aca="true" t="shared" si="6" ref="M19:M26">G19-(H19+I19+J19+K19+L19)</f>
        <v>1960.92651385625</v>
      </c>
      <c r="N19" s="88">
        <f aca="true" t="shared" si="7" ref="N19:N26">M19*6.55957</f>
        <v>12862.834732496041</v>
      </c>
    </row>
    <row r="20" spans="2:14" ht="10.5" customHeight="1">
      <c r="B20"/>
      <c r="C20" s="91">
        <v>7</v>
      </c>
      <c r="D20" s="91" t="s">
        <v>115</v>
      </c>
      <c r="E20" s="90">
        <v>581</v>
      </c>
      <c r="F20" s="90">
        <v>491</v>
      </c>
      <c r="G20" s="88">
        <f t="shared" si="0"/>
        <v>2244.1768749999997</v>
      </c>
      <c r="H20" s="88">
        <f t="shared" si="1"/>
        <v>176.16788468749996</v>
      </c>
      <c r="I20" s="88">
        <f t="shared" si="2"/>
        <v>52.24443764999999</v>
      </c>
      <c r="J20" s="88">
        <f t="shared" si="3"/>
        <v>111.01943000624996</v>
      </c>
      <c r="K20" s="88">
        <f t="shared" si="4"/>
        <v>10.884257843749998</v>
      </c>
      <c r="L20" s="88">
        <f t="shared" si="5"/>
        <v>20.680089903124998</v>
      </c>
      <c r="M20" s="88">
        <f t="shared" si="6"/>
        <v>1873.1807749093748</v>
      </c>
      <c r="N20" s="88">
        <f t="shared" si="7"/>
        <v>12287.260415672288</v>
      </c>
    </row>
    <row r="21" spans="2:14" ht="10.5" customHeight="1">
      <c r="B21"/>
      <c r="C21" s="91">
        <v>6</v>
      </c>
      <c r="D21" s="91" t="s">
        <v>116</v>
      </c>
      <c r="E21" s="90">
        <v>549</v>
      </c>
      <c r="F21" s="90">
        <v>467</v>
      </c>
      <c r="G21" s="88">
        <f t="shared" si="0"/>
        <v>2134.481875</v>
      </c>
      <c r="H21" s="88">
        <f t="shared" si="1"/>
        <v>167.5568271875</v>
      </c>
      <c r="I21" s="88">
        <f t="shared" si="2"/>
        <v>49.69073805</v>
      </c>
      <c r="J21" s="88">
        <f t="shared" si="3"/>
        <v>105.59281835624999</v>
      </c>
      <c r="K21" s="88">
        <f t="shared" si="4"/>
        <v>10.35223709375</v>
      </c>
      <c r="L21" s="88">
        <f t="shared" si="5"/>
        <v>19.669250478125</v>
      </c>
      <c r="M21" s="88">
        <f t="shared" si="6"/>
        <v>1781.620003834375</v>
      </c>
      <c r="N21" s="88">
        <f t="shared" si="7"/>
        <v>11686.66112855185</v>
      </c>
    </row>
    <row r="22" spans="2:14" ht="10.5" customHeight="1">
      <c r="B22"/>
      <c r="C22" s="91">
        <v>5</v>
      </c>
      <c r="D22" s="91" t="s">
        <v>116</v>
      </c>
      <c r="E22" s="90">
        <v>518</v>
      </c>
      <c r="F22" s="90">
        <v>445</v>
      </c>
      <c r="G22" s="88">
        <f t="shared" si="0"/>
        <v>2033.9281249999997</v>
      </c>
      <c r="H22" s="88">
        <f t="shared" si="1"/>
        <v>159.66335781249998</v>
      </c>
      <c r="I22" s="88">
        <f t="shared" si="2"/>
        <v>47.34984675</v>
      </c>
      <c r="J22" s="88">
        <f t="shared" si="3"/>
        <v>100.61842434374998</v>
      </c>
      <c r="K22" s="88">
        <f t="shared" si="4"/>
        <v>9.86455140625</v>
      </c>
      <c r="L22" s="88">
        <f t="shared" si="5"/>
        <v>18.742647671874998</v>
      </c>
      <c r="M22" s="88">
        <f t="shared" si="6"/>
        <v>1697.6892970156248</v>
      </c>
      <c r="N22" s="88">
        <f t="shared" si="7"/>
        <v>11136.111782024782</v>
      </c>
    </row>
    <row r="23" spans="2:14" ht="10.5" customHeight="1">
      <c r="B23"/>
      <c r="C23" s="91">
        <v>4</v>
      </c>
      <c r="D23" s="91" t="s">
        <v>116</v>
      </c>
      <c r="E23" s="90">
        <v>487</v>
      </c>
      <c r="F23" s="90">
        <v>421</v>
      </c>
      <c r="G23" s="88">
        <f t="shared" si="0"/>
        <v>1924.2331249999997</v>
      </c>
      <c r="H23" s="88">
        <f t="shared" si="1"/>
        <v>151.0523003125</v>
      </c>
      <c r="I23" s="88">
        <f t="shared" si="2"/>
        <v>44.796147149999996</v>
      </c>
      <c r="J23" s="88">
        <f t="shared" si="3"/>
        <v>95.19181269374998</v>
      </c>
      <c r="K23" s="88">
        <f t="shared" si="4"/>
        <v>9.332530656249999</v>
      </c>
      <c r="L23" s="88">
        <f t="shared" si="5"/>
        <v>17.731808246874998</v>
      </c>
      <c r="M23" s="88">
        <f t="shared" si="6"/>
        <v>1606.1285259406247</v>
      </c>
      <c r="N23" s="88">
        <f t="shared" si="7"/>
        <v>10535.512494904344</v>
      </c>
    </row>
    <row r="24" spans="2:14" ht="10.5" customHeight="1">
      <c r="B24"/>
      <c r="C24" s="91">
        <v>3</v>
      </c>
      <c r="D24" s="91" t="s">
        <v>117</v>
      </c>
      <c r="E24" s="90">
        <v>457</v>
      </c>
      <c r="F24" s="90">
        <v>400</v>
      </c>
      <c r="G24" s="88">
        <f t="shared" si="0"/>
        <v>1828.25</v>
      </c>
      <c r="H24" s="88">
        <f t="shared" si="1"/>
        <v>143.517625</v>
      </c>
      <c r="I24" s="88">
        <f t="shared" si="2"/>
        <v>42.561659999999996</v>
      </c>
      <c r="J24" s="88">
        <f t="shared" si="3"/>
        <v>90.44352749999999</v>
      </c>
      <c r="K24" s="88">
        <f t="shared" si="4"/>
        <v>8.8670125</v>
      </c>
      <c r="L24" s="88">
        <f t="shared" si="5"/>
        <v>16.84732375</v>
      </c>
      <c r="M24" s="88">
        <f t="shared" si="6"/>
        <v>1526.01285125</v>
      </c>
      <c r="N24" s="88">
        <f t="shared" si="7"/>
        <v>10009.988118673962</v>
      </c>
    </row>
    <row r="25" spans="2:14" ht="10.5" customHeight="1">
      <c r="B25"/>
      <c r="C25" s="91">
        <v>2</v>
      </c>
      <c r="D25" s="91" t="s">
        <v>117</v>
      </c>
      <c r="E25" s="90">
        <v>439</v>
      </c>
      <c r="F25" s="90">
        <v>387</v>
      </c>
      <c r="G25" s="88">
        <f t="shared" si="0"/>
        <v>1768.8318749999999</v>
      </c>
      <c r="H25" s="88">
        <f t="shared" si="1"/>
        <v>138.8533021875</v>
      </c>
      <c r="I25" s="88">
        <f t="shared" si="2"/>
        <v>41.17840605</v>
      </c>
      <c r="J25" s="88">
        <f t="shared" si="3"/>
        <v>87.50411285624999</v>
      </c>
      <c r="K25" s="88">
        <f t="shared" si="4"/>
        <v>8.578834593749999</v>
      </c>
      <c r="L25" s="88">
        <f t="shared" si="5"/>
        <v>16.299785728125</v>
      </c>
      <c r="M25" s="88">
        <f t="shared" si="6"/>
        <v>1476.417433584375</v>
      </c>
      <c r="N25" s="88">
        <f t="shared" si="7"/>
        <v>9684.66350481706</v>
      </c>
    </row>
    <row r="26" spans="2:14" ht="10.5" customHeight="1">
      <c r="B26"/>
      <c r="C26" s="91">
        <v>1</v>
      </c>
      <c r="D26" s="91" t="s">
        <v>118</v>
      </c>
      <c r="E26" s="90">
        <v>393</v>
      </c>
      <c r="F26" s="90">
        <v>358</v>
      </c>
      <c r="G26" s="88">
        <f t="shared" si="0"/>
        <v>1636.2837499999998</v>
      </c>
      <c r="H26" s="88">
        <f t="shared" si="1"/>
        <v>128.44827437499998</v>
      </c>
      <c r="I26" s="88">
        <f t="shared" si="2"/>
        <v>38.0926857</v>
      </c>
      <c r="J26" s="88">
        <f t="shared" si="3"/>
        <v>80.94695711249999</v>
      </c>
      <c r="K26" s="88">
        <f t="shared" si="4"/>
        <v>7.9359761875</v>
      </c>
      <c r="L26" s="88">
        <f t="shared" si="5"/>
        <v>15.078354756249999</v>
      </c>
      <c r="M26" s="217">
        <f t="shared" si="6"/>
        <v>1365.7815018687497</v>
      </c>
      <c r="N26" s="88">
        <f t="shared" si="7"/>
        <v>8958.939366213195</v>
      </c>
    </row>
    <row r="27" spans="2:14" ht="10.5" customHeight="1">
      <c r="B27"/>
      <c r="C27" s="91"/>
      <c r="D27" s="60"/>
      <c r="E27" s="98"/>
      <c r="F27" s="98"/>
      <c r="G27" s="72"/>
      <c r="H27" s="179"/>
      <c r="I27" s="179"/>
      <c r="J27" s="179"/>
      <c r="K27" s="179"/>
      <c r="L27" s="179"/>
      <c r="M27" s="80"/>
      <c r="N27" s="81"/>
    </row>
    <row r="28" spans="2:14" ht="10.5" customHeight="1">
      <c r="B28"/>
      <c r="C28" s="76"/>
      <c r="D28" s="77"/>
      <c r="E28" s="300" t="s">
        <v>154</v>
      </c>
      <c r="F28" s="300"/>
      <c r="G28" s="300"/>
      <c r="H28" s="300"/>
      <c r="I28" s="300"/>
      <c r="J28" s="300"/>
      <c r="K28" s="94"/>
      <c r="L28" s="94"/>
      <c r="M28" s="218"/>
      <c r="N28" s="88"/>
    </row>
    <row r="29" spans="2:14" ht="10.5" customHeight="1">
      <c r="B29"/>
      <c r="C29" s="90">
        <v>8</v>
      </c>
      <c r="D29" s="90"/>
      <c r="E29" s="90">
        <v>579</v>
      </c>
      <c r="F29" s="90">
        <v>489</v>
      </c>
      <c r="G29" s="88">
        <f aca="true" t="shared" si="8" ref="G29:G36">F29*PA/12</f>
        <v>2235.035625</v>
      </c>
      <c r="H29" s="88">
        <f aca="true" t="shared" si="9" ref="H29:H36">G29*pension</f>
        <v>175.4502965625</v>
      </c>
      <c r="I29" s="88">
        <f aca="true" t="shared" si="10" ref="I29:I36">(G29*97/100)*C.S.G.N.D</f>
        <v>52.03162935</v>
      </c>
      <c r="J29" s="88">
        <f aca="true" t="shared" si="11" ref="J29:J36">G29*97/100*C.S.G.D</f>
        <v>110.56721236874999</v>
      </c>
      <c r="K29" s="88">
        <f aca="true" t="shared" si="12" ref="K29:K36">G29*97/100*R.D.S</f>
        <v>10.83992278125</v>
      </c>
      <c r="L29" s="88">
        <f aca="true" t="shared" si="13" ref="L29:L36">IF(G29-H29&gt;Seuil*BRUT,(G29-H29)*1/100,0)</f>
        <v>20.595853284374996</v>
      </c>
      <c r="M29" s="88">
        <f aca="true" t="shared" si="14" ref="M29:M36">G29-(H29+I29+J29+K29+L29)</f>
        <v>1865.550710653125</v>
      </c>
      <c r="N29" s="88">
        <f aca="true" t="shared" si="15" ref="N29:N36">M29*6.55957</f>
        <v>12237.210475078919</v>
      </c>
    </row>
    <row r="30" spans="2:14" ht="10.5" customHeight="1">
      <c r="B30"/>
      <c r="C30" s="90">
        <v>7</v>
      </c>
      <c r="D30" s="90" t="s">
        <v>24</v>
      </c>
      <c r="E30" s="90">
        <v>547</v>
      </c>
      <c r="F30" s="90">
        <v>465</v>
      </c>
      <c r="G30" s="88">
        <f t="shared" si="8"/>
        <v>2125.340625</v>
      </c>
      <c r="H30" s="88">
        <f t="shared" si="9"/>
        <v>166.83923906249998</v>
      </c>
      <c r="I30" s="88">
        <f t="shared" si="10"/>
        <v>49.47792975</v>
      </c>
      <c r="J30" s="88">
        <f t="shared" si="11"/>
        <v>105.14060071875</v>
      </c>
      <c r="K30" s="88">
        <f t="shared" si="12"/>
        <v>10.30790203125</v>
      </c>
      <c r="L30" s="88">
        <f t="shared" si="13"/>
        <v>19.585013859375</v>
      </c>
      <c r="M30" s="88">
        <f t="shared" si="14"/>
        <v>1773.989939578125</v>
      </c>
      <c r="N30" s="88">
        <f t="shared" si="15"/>
        <v>11636.61118795848</v>
      </c>
    </row>
    <row r="31" spans="2:14" ht="10.5" customHeight="1">
      <c r="B31"/>
      <c r="C31" s="90">
        <v>6</v>
      </c>
      <c r="D31" s="90" t="s">
        <v>24</v>
      </c>
      <c r="E31" s="90">
        <v>516</v>
      </c>
      <c r="F31" s="90">
        <v>443</v>
      </c>
      <c r="G31" s="88">
        <f t="shared" si="8"/>
        <v>2024.7868749999998</v>
      </c>
      <c r="H31" s="88">
        <f t="shared" si="9"/>
        <v>158.9457696875</v>
      </c>
      <c r="I31" s="88">
        <f t="shared" si="10"/>
        <v>47.13703844999999</v>
      </c>
      <c r="J31" s="88">
        <f t="shared" si="11"/>
        <v>100.16620670624998</v>
      </c>
      <c r="K31" s="88">
        <f t="shared" si="12"/>
        <v>9.82021634375</v>
      </c>
      <c r="L31" s="88">
        <f t="shared" si="13"/>
        <v>18.658411053124997</v>
      </c>
      <c r="M31" s="88">
        <f t="shared" si="14"/>
        <v>1690.059232759375</v>
      </c>
      <c r="N31" s="88">
        <f t="shared" si="15"/>
        <v>11086.061841431412</v>
      </c>
    </row>
    <row r="32" spans="2:14" ht="10.5" customHeight="1">
      <c r="B32"/>
      <c r="C32" s="90">
        <v>5</v>
      </c>
      <c r="D32" s="90" t="s">
        <v>155</v>
      </c>
      <c r="E32" s="90">
        <v>485</v>
      </c>
      <c r="F32" s="90">
        <v>420</v>
      </c>
      <c r="G32" s="88">
        <f t="shared" si="8"/>
        <v>1919.6624999999997</v>
      </c>
      <c r="H32" s="88">
        <f t="shared" si="9"/>
        <v>150.69350624999998</v>
      </c>
      <c r="I32" s="88">
        <f t="shared" si="10"/>
        <v>44.68974299999999</v>
      </c>
      <c r="J32" s="88">
        <f t="shared" si="11"/>
        <v>94.96570387499999</v>
      </c>
      <c r="K32" s="88">
        <f t="shared" si="12"/>
        <v>9.310363124999999</v>
      </c>
      <c r="L32" s="88">
        <f t="shared" si="13"/>
        <v>17.6896899375</v>
      </c>
      <c r="M32" s="88">
        <f t="shared" si="14"/>
        <v>1602.3134938124997</v>
      </c>
      <c r="N32" s="88">
        <f t="shared" si="15"/>
        <v>10510.487524607659</v>
      </c>
    </row>
    <row r="33" spans="2:14" ht="10.5" customHeight="1">
      <c r="B33"/>
      <c r="C33" s="90">
        <v>4</v>
      </c>
      <c r="D33" s="90" t="s">
        <v>155</v>
      </c>
      <c r="E33" s="90">
        <v>456</v>
      </c>
      <c r="F33" s="90">
        <v>399</v>
      </c>
      <c r="G33" s="88">
        <f t="shared" si="8"/>
        <v>1823.679375</v>
      </c>
      <c r="H33" s="88">
        <f t="shared" si="9"/>
        <v>143.1588309375</v>
      </c>
      <c r="I33" s="88">
        <f t="shared" si="10"/>
        <v>42.45525585</v>
      </c>
      <c r="J33" s="88">
        <f t="shared" si="11"/>
        <v>90.21741868125</v>
      </c>
      <c r="K33" s="88">
        <f t="shared" si="12"/>
        <v>8.84484496875</v>
      </c>
      <c r="L33" s="88">
        <f t="shared" si="13"/>
        <v>16.805205440625</v>
      </c>
      <c r="M33" s="88">
        <f t="shared" si="14"/>
        <v>1522.197819121875</v>
      </c>
      <c r="N33" s="88">
        <f t="shared" si="15"/>
        <v>9984.963148377277</v>
      </c>
    </row>
    <row r="34" spans="2:14" ht="10.5" customHeight="1">
      <c r="B34"/>
      <c r="C34" s="90">
        <v>3</v>
      </c>
      <c r="D34" s="90" t="s">
        <v>26</v>
      </c>
      <c r="E34" s="90">
        <v>427</v>
      </c>
      <c r="F34" s="90">
        <v>379</v>
      </c>
      <c r="G34" s="88">
        <f t="shared" si="8"/>
        <v>1732.266875</v>
      </c>
      <c r="H34" s="88">
        <f t="shared" si="9"/>
        <v>135.9829496875</v>
      </c>
      <c r="I34" s="88">
        <f t="shared" si="10"/>
        <v>40.32717285</v>
      </c>
      <c r="J34" s="88">
        <f t="shared" si="11"/>
        <v>85.69524230625</v>
      </c>
      <c r="K34" s="88">
        <f t="shared" si="12"/>
        <v>8.401494343749999</v>
      </c>
      <c r="L34" s="88">
        <f t="shared" si="13"/>
        <v>15.962839253125</v>
      </c>
      <c r="M34" s="88">
        <f t="shared" si="14"/>
        <v>1445.897176559375</v>
      </c>
      <c r="N34" s="88">
        <f t="shared" si="15"/>
        <v>9484.46374244358</v>
      </c>
    </row>
    <row r="35" spans="2:14" ht="10.5" customHeight="1">
      <c r="B35"/>
      <c r="C35" s="90">
        <v>2</v>
      </c>
      <c r="D35" s="90" t="s">
        <v>26</v>
      </c>
      <c r="E35" s="90">
        <v>389</v>
      </c>
      <c r="F35" s="90">
        <v>356</v>
      </c>
      <c r="G35" s="88">
        <f t="shared" si="8"/>
        <v>1627.1425</v>
      </c>
      <c r="H35" s="88">
        <f t="shared" si="9"/>
        <v>127.73068624999999</v>
      </c>
      <c r="I35" s="88">
        <f t="shared" si="10"/>
        <v>37.8798774</v>
      </c>
      <c r="J35" s="88">
        <f t="shared" si="11"/>
        <v>80.49473947499999</v>
      </c>
      <c r="K35" s="88">
        <f t="shared" si="12"/>
        <v>7.891641124999999</v>
      </c>
      <c r="L35" s="88">
        <f t="shared" si="13"/>
        <v>14.9941181375</v>
      </c>
      <c r="M35" s="88">
        <f t="shared" si="14"/>
        <v>1358.1514376124999</v>
      </c>
      <c r="N35" s="88">
        <f t="shared" si="15"/>
        <v>8908.889425619825</v>
      </c>
    </row>
    <row r="36" spans="2:14" ht="10.5" customHeight="1">
      <c r="B36"/>
      <c r="C36" s="90">
        <v>1</v>
      </c>
      <c r="D36" s="90" t="s">
        <v>26</v>
      </c>
      <c r="E36" s="90">
        <v>367</v>
      </c>
      <c r="F36" s="90">
        <v>340</v>
      </c>
      <c r="G36" s="88">
        <f t="shared" si="8"/>
        <v>1554.0124999999998</v>
      </c>
      <c r="H36" s="88">
        <f t="shared" si="9"/>
        <v>121.98998124999999</v>
      </c>
      <c r="I36" s="88">
        <f t="shared" si="10"/>
        <v>36.177411</v>
      </c>
      <c r="J36" s="88">
        <f t="shared" si="11"/>
        <v>76.87699837499999</v>
      </c>
      <c r="K36" s="88">
        <f t="shared" si="12"/>
        <v>7.536960624999999</v>
      </c>
      <c r="L36" s="88">
        <f t="shared" si="13"/>
        <v>14.320225187499998</v>
      </c>
      <c r="M36" s="88">
        <f t="shared" si="14"/>
        <v>1297.1109235625</v>
      </c>
      <c r="N36" s="88">
        <f t="shared" si="15"/>
        <v>8508.489900872868</v>
      </c>
    </row>
    <row r="37" spans="2:14" ht="10.5" customHeight="1">
      <c r="B37"/>
      <c r="C37" s="91"/>
      <c r="D37" s="60"/>
      <c r="E37" s="98"/>
      <c r="F37" s="98"/>
      <c r="G37" s="93"/>
      <c r="H37" s="183"/>
      <c r="I37" s="183"/>
      <c r="J37" s="183"/>
      <c r="K37" s="183"/>
      <c r="L37" s="183"/>
      <c r="M37" s="87"/>
      <c r="N37" s="88"/>
    </row>
    <row r="38" spans="2:14" ht="10.5" customHeight="1">
      <c r="B38"/>
      <c r="C38" s="76"/>
      <c r="D38" s="77"/>
      <c r="E38" s="293" t="s">
        <v>156</v>
      </c>
      <c r="F38" s="293"/>
      <c r="G38" s="293"/>
      <c r="H38" s="293"/>
      <c r="I38" s="94"/>
      <c r="J38" s="94"/>
      <c r="K38" s="94"/>
      <c r="L38" s="94"/>
      <c r="M38" s="218"/>
      <c r="N38" s="88"/>
    </row>
    <row r="39" spans="2:14" ht="10.5" customHeight="1">
      <c r="B39"/>
      <c r="C39" s="90">
        <v>13</v>
      </c>
      <c r="D39" s="90"/>
      <c r="E39" s="90">
        <v>544</v>
      </c>
      <c r="F39" s="90">
        <v>463</v>
      </c>
      <c r="G39" s="88">
        <f aca="true" t="shared" si="16" ref="G39:G51">F39*PA/12</f>
        <v>2116.1993749999997</v>
      </c>
      <c r="H39" s="88">
        <f aca="true" t="shared" si="17" ref="H39:H51">G39*pension</f>
        <v>166.12165093749996</v>
      </c>
      <c r="I39" s="88">
        <f aca="true" t="shared" si="18" ref="I39:I51">(G39*97/100)*C.S.G.N.D</f>
        <v>49.265121449999995</v>
      </c>
      <c r="J39" s="88">
        <f aca="true" t="shared" si="19" ref="J39:J51">G39*97/100*C.S.G.D</f>
        <v>104.68838308124998</v>
      </c>
      <c r="K39" s="88">
        <f aca="true" t="shared" si="20" ref="K39:K51">G39*97/100*R.D.S</f>
        <v>10.263566968749998</v>
      </c>
      <c r="L39" s="88">
        <f aca="true" t="shared" si="21" ref="L39:L51">IF(G39-H39&gt;Seuil*BRUT,(G39-H39)*1/100,0)</f>
        <v>19.500777240625</v>
      </c>
      <c r="M39" s="88">
        <f aca="true" t="shared" si="22" ref="M39:M51">G39-(H39+I39+J39+K39+L39)</f>
        <v>1766.3598753218748</v>
      </c>
      <c r="N39" s="88">
        <f aca="true" t="shared" si="23" ref="N39:N51">M39*6.55957</f>
        <v>11586.56124736511</v>
      </c>
    </row>
    <row r="40" spans="2:14" ht="10.5" customHeight="1">
      <c r="B40"/>
      <c r="C40" s="90">
        <v>12</v>
      </c>
      <c r="D40" s="90" t="s">
        <v>24</v>
      </c>
      <c r="E40" s="90">
        <v>510</v>
      </c>
      <c r="F40" s="90">
        <v>439</v>
      </c>
      <c r="G40" s="88">
        <f t="shared" si="16"/>
        <v>2006.5043749999998</v>
      </c>
      <c r="H40" s="88">
        <f t="shared" si="17"/>
        <v>157.51059343749998</v>
      </c>
      <c r="I40" s="88">
        <f t="shared" si="18"/>
        <v>46.711421849999994</v>
      </c>
      <c r="J40" s="88">
        <f t="shared" si="19"/>
        <v>99.26177143124998</v>
      </c>
      <c r="K40" s="88">
        <f t="shared" si="20"/>
        <v>9.73154621875</v>
      </c>
      <c r="L40" s="88">
        <f t="shared" si="21"/>
        <v>18.489937815624998</v>
      </c>
      <c r="M40" s="88">
        <f t="shared" si="22"/>
        <v>1674.7991042468748</v>
      </c>
      <c r="N40" s="88">
        <f t="shared" si="23"/>
        <v>10985.961960244673</v>
      </c>
    </row>
    <row r="41" spans="2:14" ht="10.5" customHeight="1">
      <c r="B41"/>
      <c r="C41" s="90">
        <v>11</v>
      </c>
      <c r="D41" s="90" t="s">
        <v>26</v>
      </c>
      <c r="E41" s="90">
        <v>483</v>
      </c>
      <c r="F41" s="90">
        <v>418</v>
      </c>
      <c r="G41" s="88">
        <f t="shared" si="16"/>
        <v>1910.5212499999998</v>
      </c>
      <c r="H41" s="88">
        <f t="shared" si="17"/>
        <v>149.975918125</v>
      </c>
      <c r="I41" s="88">
        <f t="shared" si="18"/>
        <v>44.476934699999994</v>
      </c>
      <c r="J41" s="88">
        <f t="shared" si="19"/>
        <v>94.51348623749998</v>
      </c>
      <c r="K41" s="88">
        <f t="shared" si="20"/>
        <v>9.266028062499998</v>
      </c>
      <c r="L41" s="88">
        <f t="shared" si="21"/>
        <v>17.605453318749998</v>
      </c>
      <c r="M41" s="88">
        <f t="shared" si="22"/>
        <v>1594.6834295562498</v>
      </c>
      <c r="N41" s="88">
        <f t="shared" si="23"/>
        <v>10460.43758401429</v>
      </c>
    </row>
    <row r="42" spans="2:14" ht="10.5" customHeight="1">
      <c r="B42"/>
      <c r="C42" s="90">
        <v>10</v>
      </c>
      <c r="D42" s="90" t="s">
        <v>26</v>
      </c>
      <c r="E42" s="90">
        <v>450</v>
      </c>
      <c r="F42" s="90">
        <v>395</v>
      </c>
      <c r="G42" s="88">
        <f t="shared" si="16"/>
        <v>1805.3968749999997</v>
      </c>
      <c r="H42" s="88">
        <f t="shared" si="17"/>
        <v>141.7236546875</v>
      </c>
      <c r="I42" s="88">
        <f t="shared" si="18"/>
        <v>42.029639249999995</v>
      </c>
      <c r="J42" s="88">
        <f t="shared" si="19"/>
        <v>89.31298340624998</v>
      </c>
      <c r="K42" s="88">
        <f t="shared" si="20"/>
        <v>8.75617484375</v>
      </c>
      <c r="L42" s="88">
        <f t="shared" si="21"/>
        <v>16.636732203124996</v>
      </c>
      <c r="M42" s="88">
        <f t="shared" si="22"/>
        <v>1506.9376906093748</v>
      </c>
      <c r="N42" s="88">
        <f t="shared" si="23"/>
        <v>9884.863267190536</v>
      </c>
    </row>
    <row r="43" spans="2:14" ht="10.5" customHeight="1">
      <c r="B43"/>
      <c r="C43" s="90">
        <v>9</v>
      </c>
      <c r="D43" s="90" t="s">
        <v>26</v>
      </c>
      <c r="E43" s="90">
        <v>436</v>
      </c>
      <c r="F43" s="90">
        <v>384</v>
      </c>
      <c r="G43" s="88">
        <f t="shared" si="16"/>
        <v>1755.12</v>
      </c>
      <c r="H43" s="88">
        <f t="shared" si="17"/>
        <v>137.77692</v>
      </c>
      <c r="I43" s="88">
        <f t="shared" si="18"/>
        <v>40.8591936</v>
      </c>
      <c r="J43" s="88">
        <f t="shared" si="19"/>
        <v>86.82578639999998</v>
      </c>
      <c r="K43" s="88">
        <f t="shared" si="20"/>
        <v>8.512331999999999</v>
      </c>
      <c r="L43" s="88">
        <f t="shared" si="21"/>
        <v>16.1734308</v>
      </c>
      <c r="M43" s="88">
        <f t="shared" si="22"/>
        <v>1464.9723371999999</v>
      </c>
      <c r="N43" s="88">
        <f t="shared" si="23"/>
        <v>9609.588593927003</v>
      </c>
    </row>
    <row r="44" spans="2:14" ht="10.5" customHeight="1">
      <c r="B44"/>
      <c r="C44" s="90">
        <v>8</v>
      </c>
      <c r="D44" s="90" t="s">
        <v>26</v>
      </c>
      <c r="E44" s="90">
        <v>416</v>
      </c>
      <c r="F44" s="90">
        <v>370</v>
      </c>
      <c r="G44" s="88">
        <f t="shared" si="16"/>
        <v>1691.1312499999997</v>
      </c>
      <c r="H44" s="88">
        <f t="shared" si="17"/>
        <v>132.75380312499996</v>
      </c>
      <c r="I44" s="88">
        <f t="shared" si="18"/>
        <v>39.3695355</v>
      </c>
      <c r="J44" s="88">
        <f t="shared" si="19"/>
        <v>83.66026293749998</v>
      </c>
      <c r="K44" s="88">
        <f t="shared" si="20"/>
        <v>8.201986562499998</v>
      </c>
      <c r="L44" s="88">
        <f t="shared" si="21"/>
        <v>15.583774468749999</v>
      </c>
      <c r="M44" s="88">
        <f t="shared" si="22"/>
        <v>1411.5618874062498</v>
      </c>
      <c r="N44" s="88">
        <f t="shared" si="23"/>
        <v>9259.239009773413</v>
      </c>
    </row>
    <row r="45" spans="2:14" ht="10.5" customHeight="1">
      <c r="B45"/>
      <c r="C45" s="90">
        <v>7</v>
      </c>
      <c r="D45" s="90" t="s">
        <v>26</v>
      </c>
      <c r="E45" s="90">
        <v>398</v>
      </c>
      <c r="F45" s="90">
        <v>362</v>
      </c>
      <c r="G45" s="88">
        <f t="shared" si="16"/>
        <v>1654.5662499999999</v>
      </c>
      <c r="H45" s="88">
        <f t="shared" si="17"/>
        <v>129.883450625</v>
      </c>
      <c r="I45" s="88">
        <f t="shared" si="18"/>
        <v>38.518302299999995</v>
      </c>
      <c r="J45" s="88">
        <f t="shared" si="19"/>
        <v>81.85139238749998</v>
      </c>
      <c r="K45" s="88">
        <f t="shared" si="20"/>
        <v>8.0246463125</v>
      </c>
      <c r="L45" s="88">
        <f t="shared" si="21"/>
        <v>15.246827993749998</v>
      </c>
      <c r="M45" s="88">
        <f t="shared" si="22"/>
        <v>1381.04163038125</v>
      </c>
      <c r="N45" s="88">
        <f t="shared" si="23"/>
        <v>9059.039247399935</v>
      </c>
    </row>
    <row r="46" spans="2:14" ht="10.5" customHeight="1">
      <c r="B46"/>
      <c r="C46" s="90">
        <v>6</v>
      </c>
      <c r="D46" s="90" t="s">
        <v>27</v>
      </c>
      <c r="E46" s="90">
        <v>382</v>
      </c>
      <c r="F46" s="90">
        <v>352</v>
      </c>
      <c r="G46" s="88">
        <f t="shared" si="16"/>
        <v>1608.86</v>
      </c>
      <c r="H46" s="88">
        <f t="shared" si="17"/>
        <v>126.29551</v>
      </c>
      <c r="I46" s="88">
        <f t="shared" si="18"/>
        <v>37.45426079999999</v>
      </c>
      <c r="J46" s="88">
        <f t="shared" si="19"/>
        <v>79.59030419999998</v>
      </c>
      <c r="K46" s="88">
        <f t="shared" si="20"/>
        <v>7.802970999999999</v>
      </c>
      <c r="L46" s="88">
        <f t="shared" si="21"/>
        <v>14.8256449</v>
      </c>
      <c r="M46" s="88">
        <f t="shared" si="22"/>
        <v>1342.8913091</v>
      </c>
      <c r="N46" s="88">
        <f t="shared" si="23"/>
        <v>8808.789544433086</v>
      </c>
    </row>
    <row r="47" spans="2:14" ht="10.5" customHeight="1">
      <c r="B47"/>
      <c r="C47" s="90">
        <v>5</v>
      </c>
      <c r="D47" s="90" t="s">
        <v>101</v>
      </c>
      <c r="E47" s="90">
        <v>366</v>
      </c>
      <c r="F47" s="90">
        <v>339</v>
      </c>
      <c r="G47" s="88">
        <f t="shared" si="16"/>
        <v>1549.4418749999998</v>
      </c>
      <c r="H47" s="88">
        <f t="shared" si="17"/>
        <v>121.63118718749998</v>
      </c>
      <c r="I47" s="88">
        <f t="shared" si="18"/>
        <v>36.071006849999996</v>
      </c>
      <c r="J47" s="88">
        <f t="shared" si="19"/>
        <v>76.65088955624998</v>
      </c>
      <c r="K47" s="88">
        <f t="shared" si="20"/>
        <v>7.514793093749999</v>
      </c>
      <c r="L47" s="88">
        <f t="shared" si="21"/>
        <v>14.278106878124998</v>
      </c>
      <c r="M47" s="88">
        <f t="shared" si="22"/>
        <v>1293.2958914343749</v>
      </c>
      <c r="N47" s="88">
        <f t="shared" si="23"/>
        <v>8483.464930576183</v>
      </c>
    </row>
    <row r="48" spans="2:14" ht="10.5" customHeight="1">
      <c r="B48"/>
      <c r="C48" s="90">
        <v>4</v>
      </c>
      <c r="D48" s="90" t="s">
        <v>101</v>
      </c>
      <c r="E48" s="90">
        <v>347</v>
      </c>
      <c r="F48" s="90">
        <v>325</v>
      </c>
      <c r="G48" s="88">
        <f t="shared" si="16"/>
        <v>1485.453125</v>
      </c>
      <c r="H48" s="88">
        <f t="shared" si="17"/>
        <v>116.6080703125</v>
      </c>
      <c r="I48" s="88">
        <f t="shared" si="18"/>
        <v>34.58134875</v>
      </c>
      <c r="J48" s="88">
        <f t="shared" si="19"/>
        <v>73.48536609374999</v>
      </c>
      <c r="K48" s="88">
        <f t="shared" si="20"/>
        <v>7.204447656249999</v>
      </c>
      <c r="L48" s="88">
        <f t="shared" si="21"/>
        <v>13.688450546874998</v>
      </c>
      <c r="M48" s="88">
        <f t="shared" si="22"/>
        <v>1239.885441640625</v>
      </c>
      <c r="N48" s="88">
        <f t="shared" si="23"/>
        <v>8133.1153464225945</v>
      </c>
    </row>
    <row r="49" spans="2:14" ht="10.5" customHeight="1">
      <c r="B49"/>
      <c r="C49" s="90">
        <v>3</v>
      </c>
      <c r="D49" s="90" t="s">
        <v>101</v>
      </c>
      <c r="E49" s="90">
        <v>337</v>
      </c>
      <c r="F49" s="90">
        <v>319</v>
      </c>
      <c r="G49" s="88">
        <f t="shared" si="16"/>
        <v>1458.0293749999998</v>
      </c>
      <c r="H49" s="88">
        <f t="shared" si="17"/>
        <v>114.45530593749999</v>
      </c>
      <c r="I49" s="88">
        <f t="shared" si="18"/>
        <v>33.94292385</v>
      </c>
      <c r="J49" s="88">
        <f t="shared" si="19"/>
        <v>72.12871318124999</v>
      </c>
      <c r="K49" s="88">
        <f t="shared" si="20"/>
        <v>7.071442468749999</v>
      </c>
      <c r="L49" s="88">
        <f t="shared" si="21"/>
        <v>13.435740690624998</v>
      </c>
      <c r="M49" s="88">
        <f t="shared" si="22"/>
        <v>1216.9952488718748</v>
      </c>
      <c r="N49" s="88">
        <f t="shared" si="23"/>
        <v>7982.965524642484</v>
      </c>
    </row>
    <row r="50" spans="2:14" ht="10.5" customHeight="1">
      <c r="B50"/>
      <c r="C50" s="90">
        <v>2</v>
      </c>
      <c r="D50" s="90" t="s">
        <v>101</v>
      </c>
      <c r="E50" s="90">
        <v>315</v>
      </c>
      <c r="F50" s="90">
        <v>303</v>
      </c>
      <c r="G50" s="88">
        <f t="shared" si="16"/>
        <v>1384.899375</v>
      </c>
      <c r="H50" s="88">
        <f t="shared" si="17"/>
        <v>108.7146009375</v>
      </c>
      <c r="I50" s="88">
        <f t="shared" si="18"/>
        <v>32.24045745</v>
      </c>
      <c r="J50" s="88">
        <f t="shared" si="19"/>
        <v>68.51097208125</v>
      </c>
      <c r="K50" s="88">
        <f t="shared" si="20"/>
        <v>6.716761968750001</v>
      </c>
      <c r="L50" s="88">
        <f t="shared" si="21"/>
        <v>0</v>
      </c>
      <c r="M50" s="88">
        <f t="shared" si="22"/>
        <v>1168.7165825625</v>
      </c>
      <c r="N50" s="88">
        <f t="shared" si="23"/>
        <v>7666.278233479497</v>
      </c>
    </row>
    <row r="51" spans="2:14" ht="10.5" customHeight="1">
      <c r="B51"/>
      <c r="C51" s="90">
        <v>1</v>
      </c>
      <c r="D51" s="90" t="s">
        <v>28</v>
      </c>
      <c r="E51" s="90">
        <v>306</v>
      </c>
      <c r="F51" s="90">
        <v>297</v>
      </c>
      <c r="G51" s="88">
        <f t="shared" si="16"/>
        <v>1357.4756249999998</v>
      </c>
      <c r="H51" s="88">
        <f t="shared" si="17"/>
        <v>106.56183656249999</v>
      </c>
      <c r="I51" s="88">
        <f t="shared" si="18"/>
        <v>31.602032549999997</v>
      </c>
      <c r="J51" s="88">
        <f t="shared" si="19"/>
        <v>67.15431916874999</v>
      </c>
      <c r="K51" s="88">
        <f t="shared" si="20"/>
        <v>6.583756781249999</v>
      </c>
      <c r="L51" s="88">
        <f t="shared" si="21"/>
        <v>0</v>
      </c>
      <c r="M51" s="88">
        <f t="shared" si="22"/>
        <v>1145.5736799375</v>
      </c>
      <c r="N51" s="88">
        <f t="shared" si="23"/>
        <v>7514.470743707627</v>
      </c>
    </row>
    <row r="52" spans="2:14" ht="10.5" customHeight="1">
      <c r="B52"/>
      <c r="C52" s="64"/>
      <c r="D52" s="138"/>
      <c r="E52" s="138"/>
      <c r="F52" s="138"/>
      <c r="G52" s="219"/>
      <c r="H52" s="140"/>
      <c r="I52" s="140"/>
      <c r="J52" s="140"/>
      <c r="K52" s="140"/>
      <c r="L52" s="140"/>
      <c r="M52" s="148"/>
      <c r="N52" s="18"/>
    </row>
    <row r="53" spans="2:14" ht="10.5" customHeight="1">
      <c r="B53"/>
      <c r="C53" s="298" t="str">
        <f>FORMULES!E5</f>
        <v> -- Indemnité  de  Résidence  plancher  INM  298 ----- Prix point mensuel net : 3,857 euros (I.R. non comprise)</v>
      </c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5"/>
    </row>
    <row r="54" spans="2:14" ht="10.5" customHeight="1">
      <c r="B54"/>
      <c r="F54" s="5"/>
      <c r="G54" s="5"/>
      <c r="N54" s="5"/>
    </row>
    <row r="55" spans="2:14" ht="12.75">
      <c r="B55"/>
      <c r="F55" s="5"/>
      <c r="H55" s="77"/>
      <c r="N55" s="5"/>
    </row>
    <row r="58" ht="12.75">
      <c r="M58" s="39"/>
    </row>
    <row r="59" spans="2:13" ht="20.25">
      <c r="B59" s="202"/>
      <c r="C59" s="290" t="s">
        <v>151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0"/>
    </row>
    <row r="61" spans="2:13" ht="12.75">
      <c r="B61" s="41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</row>
    <row r="62" spans="2:13" ht="12.75">
      <c r="B62"/>
      <c r="C62"/>
      <c r="D62"/>
      <c r="E62"/>
      <c r="F62" s="41"/>
      <c r="G62" s="41"/>
      <c r="H62" s="41"/>
      <c r="I62" s="41"/>
      <c r="J62" s="41"/>
      <c r="K62" s="41"/>
      <c r="L62" s="41"/>
      <c r="M62" s="41"/>
    </row>
    <row r="63" spans="2:13" ht="12.75" customHeight="1">
      <c r="B63"/>
      <c r="C63" s="291" t="s">
        <v>64</v>
      </c>
      <c r="D63" s="291"/>
      <c r="E63" s="291"/>
      <c r="F63" s="291"/>
      <c r="G63" s="291"/>
      <c r="H63" s="291"/>
      <c r="I63" s="291"/>
      <c r="J63" s="291"/>
      <c r="K63" s="291"/>
      <c r="L63" s="291"/>
      <c r="M63" s="291"/>
    </row>
    <row r="64" spans="2:13" ht="12.75">
      <c r="B64"/>
      <c r="C64"/>
      <c r="D64"/>
      <c r="E64"/>
      <c r="F64" s="41"/>
      <c r="G64" s="41"/>
      <c r="H64" s="41"/>
      <c r="I64" s="41"/>
      <c r="J64" s="41"/>
      <c r="K64" s="41"/>
      <c r="L64" s="41"/>
      <c r="M64" s="41"/>
    </row>
    <row r="65" spans="2:13" ht="12.75">
      <c r="B65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8:13" ht="12.75">
      <c r="H66"/>
      <c r="I66" s="302" t="s">
        <v>86</v>
      </c>
      <c r="J66" s="302"/>
      <c r="K66" s="302"/>
      <c r="L66" s="302"/>
      <c r="M66" s="44">
        <f>DATE</f>
        <v>39722</v>
      </c>
    </row>
    <row r="67" spans="2:13" ht="10.5" customHeight="1">
      <c r="B67" s="297" t="s">
        <v>152</v>
      </c>
      <c r="C67" s="297"/>
      <c r="D67" s="297"/>
      <c r="E67" s="176"/>
      <c r="F67" s="212"/>
      <c r="G67" s="212"/>
      <c r="H67" s="176"/>
      <c r="M67" s="213"/>
    </row>
    <row r="68" spans="2:14" ht="10.5" customHeight="1">
      <c r="B68" s="177"/>
      <c r="C68" s="110"/>
      <c r="F68" s="214" t="s">
        <v>37</v>
      </c>
      <c r="G68" s="220"/>
      <c r="M68" s="52" t="s">
        <v>37</v>
      </c>
      <c r="N68" s="56" t="s">
        <v>38</v>
      </c>
    </row>
    <row r="69" spans="2:14" ht="10.5" customHeight="1">
      <c r="B69" s="57" t="s">
        <v>39</v>
      </c>
      <c r="C69" s="57" t="s">
        <v>87</v>
      </c>
      <c r="D69" s="57" t="s">
        <v>20</v>
      </c>
      <c r="E69" s="57" t="s">
        <v>21</v>
      </c>
      <c r="F69" s="215" t="s">
        <v>41</v>
      </c>
      <c r="G69" s="215" t="s">
        <v>65</v>
      </c>
      <c r="H69" s="57" t="s">
        <v>4</v>
      </c>
      <c r="I69" s="57" t="s">
        <v>42</v>
      </c>
      <c r="J69" s="57" t="s">
        <v>42</v>
      </c>
      <c r="K69" s="57" t="s">
        <v>43</v>
      </c>
      <c r="L69" s="57" t="s">
        <v>44</v>
      </c>
      <c r="M69" s="59" t="s">
        <v>45</v>
      </c>
      <c r="N69" s="62" t="s">
        <v>46</v>
      </c>
    </row>
    <row r="70" spans="2:14" ht="10.5" customHeight="1">
      <c r="B70" s="63"/>
      <c r="C70" s="63" t="s">
        <v>47</v>
      </c>
      <c r="D70" s="63"/>
      <c r="E70" s="63"/>
      <c r="F70" s="216" t="s">
        <v>48</v>
      </c>
      <c r="G70" s="216"/>
      <c r="H70" s="67">
        <v>0.0785</v>
      </c>
      <c r="I70" s="67">
        <v>0.024</v>
      </c>
      <c r="J70" s="67">
        <v>0.051</v>
      </c>
      <c r="K70" s="67">
        <v>0.005</v>
      </c>
      <c r="L70" s="67">
        <v>0.01</v>
      </c>
      <c r="M70" s="65" t="s">
        <v>48</v>
      </c>
      <c r="N70" s="69"/>
    </row>
    <row r="71" spans="2:14" ht="10.5" customHeight="1">
      <c r="B71" s="91"/>
      <c r="C71" s="60"/>
      <c r="E71" s="60"/>
      <c r="F71" s="72"/>
      <c r="G71" s="161"/>
      <c r="H71" s="161"/>
      <c r="I71" s="161"/>
      <c r="J71" s="161"/>
      <c r="K71" s="161"/>
      <c r="L71" s="80"/>
      <c r="M71" s="62"/>
      <c r="N71" s="75"/>
    </row>
    <row r="72" spans="2:14" ht="10.5" customHeight="1">
      <c r="B72" s="91"/>
      <c r="C72" s="60"/>
      <c r="D72" s="307" t="s">
        <v>153</v>
      </c>
      <c r="E72" s="307"/>
      <c r="F72" s="307"/>
      <c r="G72" s="307"/>
      <c r="H72" s="307"/>
      <c r="I72" s="307"/>
      <c r="J72" s="161"/>
      <c r="K72" s="161"/>
      <c r="L72" s="80"/>
      <c r="M72" s="62"/>
      <c r="N72" s="88"/>
    </row>
    <row r="73" spans="2:14" ht="10.5" customHeight="1">
      <c r="B73" s="91">
        <v>8</v>
      </c>
      <c r="C73" s="91"/>
      <c r="D73" s="90">
        <v>612</v>
      </c>
      <c r="E73" s="90">
        <v>514</v>
      </c>
      <c r="F73" s="88">
        <f aca="true" t="shared" si="24" ref="F73:F80">E73*PA/12</f>
        <v>2349.30125</v>
      </c>
      <c r="G73" s="88">
        <f aca="true" t="shared" si="25" ref="G73:G80">IF(E73&gt;298,INT(F73)/100,IRPLANCHER)</f>
        <v>23.49</v>
      </c>
      <c r="H73" s="88">
        <f aca="true" t="shared" si="26" ref="H73:H80">F73*pension</f>
        <v>184.420148125</v>
      </c>
      <c r="I73" s="88">
        <f aca="true" t="shared" si="27" ref="I73:I80">((F73+G73)*97/100)*C.S.G.N.D</f>
        <v>55.238580299999995</v>
      </c>
      <c r="J73" s="88">
        <f aca="true" t="shared" si="28" ref="J73:J80">(F73+G73)*97/100*C.S.G.D</f>
        <v>117.38198313749999</v>
      </c>
      <c r="K73" s="88">
        <f aca="true" t="shared" si="29" ref="K73:K80">(F73+G73)*97/100*R.D.S</f>
        <v>11.508037562499998</v>
      </c>
      <c r="L73" s="88">
        <f aca="true" t="shared" si="30" ref="L73:L80">IF((F73+G73)-H73&gt;Seuil*BRUT,((F73+G73)-H73)*1/100,0)</f>
        <v>21.883711018749995</v>
      </c>
      <c r="M73" s="88">
        <f aca="true" t="shared" si="31" ref="M73:M80">(F73+G73)-(H73+I73+J73+K73+L73)</f>
        <v>1982.3587898562498</v>
      </c>
      <c r="N73" s="88">
        <f aca="true" t="shared" si="32" ref="N73:N80">M73*6.55957</f>
        <v>13003.42124717736</v>
      </c>
    </row>
    <row r="74" spans="2:14" ht="10.5" customHeight="1">
      <c r="B74" s="91">
        <v>7</v>
      </c>
      <c r="C74" s="91" t="s">
        <v>115</v>
      </c>
      <c r="D74" s="90">
        <v>581</v>
      </c>
      <c r="E74" s="90">
        <v>491</v>
      </c>
      <c r="F74" s="88">
        <f t="shared" si="24"/>
        <v>2244.1768749999997</v>
      </c>
      <c r="G74" s="88">
        <f t="shared" si="25"/>
        <v>22.44</v>
      </c>
      <c r="H74" s="88">
        <f t="shared" si="26"/>
        <v>176.16788468749996</v>
      </c>
      <c r="I74" s="88">
        <f t="shared" si="27"/>
        <v>52.766840849999994</v>
      </c>
      <c r="J74" s="88">
        <f t="shared" si="28"/>
        <v>112.12953680624997</v>
      </c>
      <c r="K74" s="88">
        <f t="shared" si="29"/>
        <v>10.99309184375</v>
      </c>
      <c r="L74" s="88">
        <f t="shared" si="30"/>
        <v>20.904489903124997</v>
      </c>
      <c r="M74" s="88">
        <f t="shared" si="31"/>
        <v>1893.6550309093748</v>
      </c>
      <c r="N74" s="88">
        <f t="shared" si="32"/>
        <v>12421.562731102207</v>
      </c>
    </row>
    <row r="75" spans="2:14" ht="10.5" customHeight="1">
      <c r="B75" s="91">
        <v>6</v>
      </c>
      <c r="C75" s="91" t="s">
        <v>116</v>
      </c>
      <c r="D75" s="90">
        <v>549</v>
      </c>
      <c r="E75" s="90">
        <v>467</v>
      </c>
      <c r="F75" s="88">
        <f t="shared" si="24"/>
        <v>2134.481875</v>
      </c>
      <c r="G75" s="88">
        <f t="shared" si="25"/>
        <v>21.34</v>
      </c>
      <c r="H75" s="88">
        <f t="shared" si="26"/>
        <v>167.5568271875</v>
      </c>
      <c r="I75" s="88">
        <f t="shared" si="27"/>
        <v>50.18753325000001</v>
      </c>
      <c r="J75" s="88">
        <f t="shared" si="28"/>
        <v>106.64850815625</v>
      </c>
      <c r="K75" s="88">
        <f t="shared" si="29"/>
        <v>10.455736093750001</v>
      </c>
      <c r="L75" s="88">
        <f t="shared" si="30"/>
        <v>19.882650478125</v>
      </c>
      <c r="M75" s="88">
        <f t="shared" si="31"/>
        <v>1801.090619834375</v>
      </c>
      <c r="N75" s="88">
        <f t="shared" si="32"/>
        <v>11814.37999714697</v>
      </c>
    </row>
    <row r="76" spans="2:14" ht="10.5" customHeight="1">
      <c r="B76" s="91">
        <v>5</v>
      </c>
      <c r="C76" s="91" t="s">
        <v>116</v>
      </c>
      <c r="D76" s="90">
        <v>518</v>
      </c>
      <c r="E76" s="90">
        <v>445</v>
      </c>
      <c r="F76" s="88">
        <f t="shared" si="24"/>
        <v>2033.9281249999997</v>
      </c>
      <c r="G76" s="88">
        <f t="shared" si="25"/>
        <v>20.33</v>
      </c>
      <c r="H76" s="88">
        <f t="shared" si="26"/>
        <v>159.66335781249998</v>
      </c>
      <c r="I76" s="88">
        <f t="shared" si="27"/>
        <v>47.82312915</v>
      </c>
      <c r="J76" s="88">
        <f t="shared" si="28"/>
        <v>101.62414944375</v>
      </c>
      <c r="K76" s="88">
        <f t="shared" si="29"/>
        <v>9.963151906250001</v>
      </c>
      <c r="L76" s="88">
        <f t="shared" si="30"/>
        <v>18.945947671875</v>
      </c>
      <c r="M76" s="88">
        <f t="shared" si="31"/>
        <v>1716.2383890156248</v>
      </c>
      <c r="N76" s="88">
        <f t="shared" si="32"/>
        <v>11257.785849435222</v>
      </c>
    </row>
    <row r="77" spans="2:14" ht="10.5" customHeight="1">
      <c r="B77" s="91">
        <v>4</v>
      </c>
      <c r="C77" s="91" t="s">
        <v>116</v>
      </c>
      <c r="D77" s="90">
        <v>487</v>
      </c>
      <c r="E77" s="90">
        <v>421</v>
      </c>
      <c r="F77" s="88">
        <f t="shared" si="24"/>
        <v>1924.2331249999997</v>
      </c>
      <c r="G77" s="88">
        <f t="shared" si="25"/>
        <v>19.24</v>
      </c>
      <c r="H77" s="88">
        <f t="shared" si="26"/>
        <v>151.0523003125</v>
      </c>
      <c r="I77" s="88">
        <f t="shared" si="27"/>
        <v>45.24405435</v>
      </c>
      <c r="J77" s="88">
        <f t="shared" si="28"/>
        <v>96.14361549374998</v>
      </c>
      <c r="K77" s="88">
        <f t="shared" si="29"/>
        <v>9.42584465625</v>
      </c>
      <c r="L77" s="88">
        <f t="shared" si="30"/>
        <v>17.924208246874997</v>
      </c>
      <c r="M77" s="88">
        <f t="shared" si="31"/>
        <v>1623.683101940625</v>
      </c>
      <c r="N77" s="88">
        <f t="shared" si="32"/>
        <v>10650.662964996665</v>
      </c>
    </row>
    <row r="78" spans="2:14" ht="10.5" customHeight="1">
      <c r="B78" s="91">
        <v>3</v>
      </c>
      <c r="C78" s="91" t="s">
        <v>117</v>
      </c>
      <c r="D78" s="90">
        <v>457</v>
      </c>
      <c r="E78" s="90">
        <v>400</v>
      </c>
      <c r="F78" s="88">
        <f t="shared" si="24"/>
        <v>1828.25</v>
      </c>
      <c r="G78" s="88">
        <f t="shared" si="25"/>
        <v>18.28</v>
      </c>
      <c r="H78" s="88">
        <f t="shared" si="26"/>
        <v>143.517625</v>
      </c>
      <c r="I78" s="88">
        <f t="shared" si="27"/>
        <v>42.9872184</v>
      </c>
      <c r="J78" s="88">
        <f t="shared" si="28"/>
        <v>91.34783909999999</v>
      </c>
      <c r="K78" s="88">
        <f t="shared" si="29"/>
        <v>8.9556705</v>
      </c>
      <c r="L78" s="88">
        <f t="shared" si="30"/>
        <v>17.03012375</v>
      </c>
      <c r="M78" s="88">
        <f t="shared" si="31"/>
        <v>1542.69152325</v>
      </c>
      <c r="N78" s="88">
        <f t="shared" si="32"/>
        <v>10119.393035165003</v>
      </c>
    </row>
    <row r="79" spans="2:14" ht="10.5" customHeight="1">
      <c r="B79" s="91">
        <v>2</v>
      </c>
      <c r="C79" s="91" t="s">
        <v>117</v>
      </c>
      <c r="D79" s="90">
        <v>439</v>
      </c>
      <c r="E79" s="90">
        <v>387</v>
      </c>
      <c r="F79" s="88">
        <f t="shared" si="24"/>
        <v>1768.8318749999999</v>
      </c>
      <c r="G79" s="88">
        <f t="shared" si="25"/>
        <v>17.68</v>
      </c>
      <c r="H79" s="88">
        <f t="shared" si="26"/>
        <v>138.8533021875</v>
      </c>
      <c r="I79" s="88">
        <f t="shared" si="27"/>
        <v>41.589996449999994</v>
      </c>
      <c r="J79" s="88">
        <f t="shared" si="28"/>
        <v>88.37874245624998</v>
      </c>
      <c r="K79" s="88">
        <f t="shared" si="29"/>
        <v>8.66458259375</v>
      </c>
      <c r="L79" s="88">
        <f t="shared" si="30"/>
        <v>16.476585728125</v>
      </c>
      <c r="M79" s="88">
        <f t="shared" si="31"/>
        <v>1492.548665584375</v>
      </c>
      <c r="N79" s="88">
        <f t="shared" si="32"/>
        <v>9790.477450307299</v>
      </c>
    </row>
    <row r="80" spans="2:14" ht="10.5" customHeight="1">
      <c r="B80" s="91">
        <v>1</v>
      </c>
      <c r="C80" s="91" t="s">
        <v>118</v>
      </c>
      <c r="D80" s="90">
        <v>393</v>
      </c>
      <c r="E80" s="90">
        <v>358</v>
      </c>
      <c r="F80" s="88">
        <f t="shared" si="24"/>
        <v>1636.2837499999998</v>
      </c>
      <c r="G80" s="88">
        <f t="shared" si="25"/>
        <v>16.36</v>
      </c>
      <c r="H80" s="88">
        <f t="shared" si="26"/>
        <v>128.44827437499998</v>
      </c>
      <c r="I80" s="88">
        <f t="shared" si="27"/>
        <v>38.47354649999999</v>
      </c>
      <c r="J80" s="88">
        <f t="shared" si="28"/>
        <v>81.75628631249998</v>
      </c>
      <c r="K80" s="88">
        <f t="shared" si="29"/>
        <v>8.015322187499999</v>
      </c>
      <c r="L80" s="88">
        <f t="shared" si="30"/>
        <v>15.241954756249998</v>
      </c>
      <c r="M80" s="88">
        <f t="shared" si="31"/>
        <v>1380.7083658687498</v>
      </c>
      <c r="N80" s="88">
        <f t="shared" si="32"/>
        <v>9056.853175501674</v>
      </c>
    </row>
    <row r="81" spans="2:14" ht="10.5" customHeight="1">
      <c r="B81" s="91"/>
      <c r="C81" s="60"/>
      <c r="D81" s="60"/>
      <c r="E81" s="60"/>
      <c r="F81" s="93"/>
      <c r="G81" s="93"/>
      <c r="H81" s="93"/>
      <c r="I81" s="93"/>
      <c r="J81" s="93"/>
      <c r="K81" s="93"/>
      <c r="L81" s="87"/>
      <c r="M81" s="88"/>
      <c r="N81" s="88"/>
    </row>
    <row r="82" spans="2:14" ht="10.5" customHeight="1">
      <c r="B82" s="91"/>
      <c r="C82" s="60"/>
      <c r="D82" s="300" t="s">
        <v>157</v>
      </c>
      <c r="E82" s="300"/>
      <c r="F82" s="300"/>
      <c r="G82" s="300"/>
      <c r="H82" s="300"/>
      <c r="I82" s="161"/>
      <c r="J82" s="161"/>
      <c r="K82" s="161"/>
      <c r="L82" s="80"/>
      <c r="M82" s="62"/>
      <c r="N82" s="88"/>
    </row>
    <row r="83" spans="2:14" ht="10.5" customHeight="1">
      <c r="B83" s="91">
        <v>8</v>
      </c>
      <c r="C83" s="91"/>
      <c r="D83" s="90">
        <v>579</v>
      </c>
      <c r="E83" s="90">
        <v>489</v>
      </c>
      <c r="F83" s="88">
        <f aca="true" t="shared" si="33" ref="F83:F90">E83*PA/12</f>
        <v>2235.035625</v>
      </c>
      <c r="G83" s="88">
        <f aca="true" t="shared" si="34" ref="G83:G90">IF(E83&gt;298,INT(F83)/100,IRPLANCHER)</f>
        <v>22.35</v>
      </c>
      <c r="H83" s="88">
        <f aca="true" t="shared" si="35" ref="H83:H90">F83*pension</f>
        <v>175.4502965625</v>
      </c>
      <c r="I83" s="88">
        <f aca="true" t="shared" si="36" ref="I83:I90">((F83+G83)*97/100)*C.S.G.N.D</f>
        <v>52.551937349999996</v>
      </c>
      <c r="J83" s="88">
        <f aca="true" t="shared" si="37" ref="J83:J90">(F83+G83)*97/100*C.S.G.D</f>
        <v>111.67286686874998</v>
      </c>
      <c r="K83" s="88">
        <f aca="true" t="shared" si="38" ref="K83:K90">(F83+G83)*97/100*R.D.S</f>
        <v>10.948320281249998</v>
      </c>
      <c r="L83" s="88">
        <f aca="true" t="shared" si="39" ref="L83:L90">IF((F83+G83)-H83&gt;Seuil*BRUT,((F83+G83)-H83)*1/100,0)</f>
        <v>20.819353284374998</v>
      </c>
      <c r="M83" s="88">
        <f aca="true" t="shared" si="40" ref="M83:M90">(F83+G83)-(H83+I83+J83+K83+L83)</f>
        <v>1885.9428506531249</v>
      </c>
      <c r="N83" s="88">
        <f aca="true" t="shared" si="41" ref="N83:N90">M83*6.55957</f>
        <v>12370.974144858717</v>
      </c>
    </row>
    <row r="84" spans="2:14" ht="10.5" customHeight="1">
      <c r="B84" s="91">
        <v>7</v>
      </c>
      <c r="C84" s="91" t="s">
        <v>115</v>
      </c>
      <c r="D84" s="90">
        <v>547</v>
      </c>
      <c r="E84" s="90">
        <v>465</v>
      </c>
      <c r="F84" s="88">
        <f t="shared" si="33"/>
        <v>2125.340625</v>
      </c>
      <c r="G84" s="88">
        <f t="shared" si="34"/>
        <v>21.25</v>
      </c>
      <c r="H84" s="88">
        <f t="shared" si="35"/>
        <v>166.83923906249998</v>
      </c>
      <c r="I84" s="88">
        <f t="shared" si="36"/>
        <v>49.972629749999996</v>
      </c>
      <c r="J84" s="88">
        <f t="shared" si="37"/>
        <v>106.19183821874998</v>
      </c>
      <c r="K84" s="88">
        <f t="shared" si="38"/>
        <v>10.41096453125</v>
      </c>
      <c r="L84" s="88">
        <f t="shared" si="39"/>
        <v>19.797513859374998</v>
      </c>
      <c r="M84" s="88">
        <f t="shared" si="40"/>
        <v>1793.378439578125</v>
      </c>
      <c r="N84" s="88">
        <f t="shared" si="41"/>
        <v>11763.791410903481</v>
      </c>
    </row>
    <row r="85" spans="2:14" ht="10.5" customHeight="1">
      <c r="B85" s="91">
        <v>6</v>
      </c>
      <c r="C85" s="91" t="s">
        <v>115</v>
      </c>
      <c r="D85" s="90">
        <v>516</v>
      </c>
      <c r="E85" s="90">
        <v>443</v>
      </c>
      <c r="F85" s="88">
        <f t="shared" si="33"/>
        <v>2024.7868749999998</v>
      </c>
      <c r="G85" s="88">
        <f t="shared" si="34"/>
        <v>20.24</v>
      </c>
      <c r="H85" s="88">
        <f t="shared" si="35"/>
        <v>158.9457696875</v>
      </c>
      <c r="I85" s="88">
        <f t="shared" si="36"/>
        <v>47.608225649999994</v>
      </c>
      <c r="J85" s="88">
        <f t="shared" si="37"/>
        <v>101.16747950624999</v>
      </c>
      <c r="K85" s="88">
        <f t="shared" si="38"/>
        <v>9.91838034375</v>
      </c>
      <c r="L85" s="88">
        <f t="shared" si="39"/>
        <v>18.860811053124998</v>
      </c>
      <c r="M85" s="88">
        <f t="shared" si="40"/>
        <v>1708.5262087593746</v>
      </c>
      <c r="N85" s="88">
        <f t="shared" si="41"/>
        <v>11207.19726319173</v>
      </c>
    </row>
    <row r="86" spans="2:14" ht="10.5" customHeight="1">
      <c r="B86" s="91">
        <v>5</v>
      </c>
      <c r="C86" s="91" t="s">
        <v>158</v>
      </c>
      <c r="D86" s="90">
        <v>485</v>
      </c>
      <c r="E86" s="90">
        <v>420</v>
      </c>
      <c r="F86" s="88">
        <f t="shared" si="33"/>
        <v>1919.6624999999997</v>
      </c>
      <c r="G86" s="88">
        <f t="shared" si="34"/>
        <v>19.19</v>
      </c>
      <c r="H86" s="88">
        <f t="shared" si="35"/>
        <v>150.69350624999998</v>
      </c>
      <c r="I86" s="88">
        <f t="shared" si="36"/>
        <v>45.13648619999999</v>
      </c>
      <c r="J86" s="88">
        <f t="shared" si="37"/>
        <v>95.91503317499998</v>
      </c>
      <c r="K86" s="88">
        <f t="shared" si="38"/>
        <v>9.403434625</v>
      </c>
      <c r="L86" s="88">
        <f t="shared" si="39"/>
        <v>17.8815899375</v>
      </c>
      <c r="M86" s="88">
        <f t="shared" si="40"/>
        <v>1619.8224498124998</v>
      </c>
      <c r="N86" s="88">
        <f t="shared" si="41"/>
        <v>10625.338747116579</v>
      </c>
    </row>
    <row r="87" spans="2:14" ht="10.5" customHeight="1">
      <c r="B87" s="91">
        <v>4</v>
      </c>
      <c r="C87" s="91" t="s">
        <v>158</v>
      </c>
      <c r="D87" s="90">
        <v>456</v>
      </c>
      <c r="E87" s="90">
        <v>399</v>
      </c>
      <c r="F87" s="88">
        <f t="shared" si="33"/>
        <v>1823.679375</v>
      </c>
      <c r="G87" s="88">
        <f t="shared" si="34"/>
        <v>18.23</v>
      </c>
      <c r="H87" s="88">
        <f t="shared" si="35"/>
        <v>143.1588309375</v>
      </c>
      <c r="I87" s="88">
        <f t="shared" si="36"/>
        <v>42.87965025</v>
      </c>
      <c r="J87" s="88">
        <f t="shared" si="37"/>
        <v>91.11925678124999</v>
      </c>
      <c r="K87" s="88">
        <f t="shared" si="38"/>
        <v>8.93326046875</v>
      </c>
      <c r="L87" s="88">
        <f t="shared" si="39"/>
        <v>16.987505440625</v>
      </c>
      <c r="M87" s="88">
        <f t="shared" si="40"/>
        <v>1538.830871121875</v>
      </c>
      <c r="N87" s="88">
        <f t="shared" si="41"/>
        <v>10094.068817284917</v>
      </c>
    </row>
    <row r="88" spans="2:14" ht="10.5" customHeight="1">
      <c r="B88" s="91">
        <v>3</v>
      </c>
      <c r="C88" s="91" t="s">
        <v>116</v>
      </c>
      <c r="D88" s="90">
        <v>427</v>
      </c>
      <c r="E88" s="90">
        <v>379</v>
      </c>
      <c r="F88" s="88">
        <f t="shared" si="33"/>
        <v>1732.266875</v>
      </c>
      <c r="G88" s="88">
        <f t="shared" si="34"/>
        <v>17.32</v>
      </c>
      <c r="H88" s="88">
        <f t="shared" si="35"/>
        <v>135.9829496875</v>
      </c>
      <c r="I88" s="88">
        <f t="shared" si="36"/>
        <v>40.73038245</v>
      </c>
      <c r="J88" s="88">
        <f t="shared" si="37"/>
        <v>86.55206270625</v>
      </c>
      <c r="K88" s="88">
        <f t="shared" si="38"/>
        <v>8.48549634375</v>
      </c>
      <c r="L88" s="88">
        <f t="shared" si="39"/>
        <v>16.136039253125</v>
      </c>
      <c r="M88" s="88">
        <f t="shared" si="40"/>
        <v>1461.699944559375</v>
      </c>
      <c r="N88" s="88">
        <f t="shared" si="41"/>
        <v>9588.12310533334</v>
      </c>
    </row>
    <row r="89" spans="2:14" ht="10.5" customHeight="1">
      <c r="B89" s="91">
        <v>2</v>
      </c>
      <c r="C89" s="91" t="s">
        <v>116</v>
      </c>
      <c r="D89" s="90">
        <v>389</v>
      </c>
      <c r="E89" s="90">
        <v>356</v>
      </c>
      <c r="F89" s="88">
        <f t="shared" si="33"/>
        <v>1627.1425</v>
      </c>
      <c r="G89" s="88">
        <f t="shared" si="34"/>
        <v>16.27</v>
      </c>
      <c r="H89" s="88">
        <f t="shared" si="35"/>
        <v>127.73068624999999</v>
      </c>
      <c r="I89" s="88">
        <f t="shared" si="36"/>
        <v>38.258643</v>
      </c>
      <c r="J89" s="88">
        <f t="shared" si="37"/>
        <v>81.29961637499999</v>
      </c>
      <c r="K89" s="88">
        <f t="shared" si="38"/>
        <v>7.970550625</v>
      </c>
      <c r="L89" s="88">
        <f t="shared" si="39"/>
        <v>15.1568181375</v>
      </c>
      <c r="M89" s="88">
        <f t="shared" si="40"/>
        <v>1372.9961856124999</v>
      </c>
      <c r="N89" s="88">
        <f t="shared" si="41"/>
        <v>9006.264589258186</v>
      </c>
    </row>
    <row r="90" spans="2:14" ht="10.5" customHeight="1">
      <c r="B90" s="91">
        <v>1</v>
      </c>
      <c r="C90" s="91" t="s">
        <v>116</v>
      </c>
      <c r="D90" s="90">
        <v>367</v>
      </c>
      <c r="E90" s="90">
        <v>340</v>
      </c>
      <c r="F90" s="88">
        <f t="shared" si="33"/>
        <v>1554.0124999999998</v>
      </c>
      <c r="G90" s="88">
        <f t="shared" si="34"/>
        <v>15.54</v>
      </c>
      <c r="H90" s="88">
        <f t="shared" si="35"/>
        <v>121.98998124999999</v>
      </c>
      <c r="I90" s="88">
        <f t="shared" si="36"/>
        <v>36.53918219999999</v>
      </c>
      <c r="J90" s="88">
        <f t="shared" si="37"/>
        <v>77.64576217499999</v>
      </c>
      <c r="K90" s="88">
        <f t="shared" si="38"/>
        <v>7.612329624999999</v>
      </c>
      <c r="L90" s="88">
        <f t="shared" si="39"/>
        <v>14.475625187499997</v>
      </c>
      <c r="M90" s="88">
        <f t="shared" si="40"/>
        <v>1311.2896195624999</v>
      </c>
      <c r="N90" s="88">
        <f t="shared" si="41"/>
        <v>8601.496049793586</v>
      </c>
    </row>
    <row r="91" spans="2:14" ht="10.5" customHeight="1">
      <c r="B91" s="91"/>
      <c r="C91" s="60"/>
      <c r="D91" s="60"/>
      <c r="E91" s="60"/>
      <c r="F91" s="93"/>
      <c r="G91" s="93"/>
      <c r="H91" s="93"/>
      <c r="I91" s="93"/>
      <c r="J91" s="93"/>
      <c r="K91" s="93"/>
      <c r="L91" s="93"/>
      <c r="M91" s="87"/>
      <c r="N91" s="87"/>
    </row>
    <row r="92" spans="2:14" ht="10.5" customHeight="1">
      <c r="B92" s="76"/>
      <c r="C92" s="77"/>
      <c r="D92" s="293" t="s">
        <v>156</v>
      </c>
      <c r="E92" s="293"/>
      <c r="F92" s="293"/>
      <c r="G92" s="293"/>
      <c r="H92" s="94"/>
      <c r="I92" s="94"/>
      <c r="J92" s="94"/>
      <c r="K92" s="94"/>
      <c r="L92" s="94"/>
      <c r="M92" s="218"/>
      <c r="N92" s="88"/>
    </row>
    <row r="93" spans="2:14" ht="10.5" customHeight="1">
      <c r="B93" s="90">
        <v>13</v>
      </c>
      <c r="C93" s="90"/>
      <c r="D93" s="90">
        <v>544</v>
      </c>
      <c r="E93" s="90">
        <v>463</v>
      </c>
      <c r="F93" s="88">
        <f aca="true" t="shared" si="42" ref="F93:F105">E93*PA/12</f>
        <v>2116.1993749999997</v>
      </c>
      <c r="G93" s="88">
        <f aca="true" t="shared" si="43" ref="G93:G105">IF(E93&gt;298,INT(F93)/100,IRPLANCHER)</f>
        <v>21.16</v>
      </c>
      <c r="H93" s="88">
        <f aca="true" t="shared" si="44" ref="H93:H105">F93*pension</f>
        <v>166.12165093749996</v>
      </c>
      <c r="I93" s="88">
        <f aca="true" t="shared" si="45" ref="I93:I105">((F93+G93)*97/100)*C.S.G.N.D</f>
        <v>49.75772624999998</v>
      </c>
      <c r="J93" s="88">
        <f aca="true" t="shared" si="46" ref="J93:J105">(F93+G93)*97/100*C.S.G.D</f>
        <v>105.73516828124995</v>
      </c>
      <c r="K93" s="88">
        <f aca="true" t="shared" si="47" ref="K93:K105">(F93+G93)*97/100*R.D.S</f>
        <v>10.366192968749997</v>
      </c>
      <c r="L93" s="88">
        <f aca="true" t="shared" si="48" ref="L93:L105">IF((F93+G93)-H93&gt;Seuil*BRUT,((F93+G93)-H93)*1/100,0)</f>
        <v>19.712377240624996</v>
      </c>
      <c r="M93" s="88">
        <f aca="true" t="shared" si="49" ref="M93:M105">(F93+G93)-(H93+I93+J93+K93+L93)</f>
        <v>1785.6662593218746</v>
      </c>
      <c r="N93" s="88">
        <f aca="true" t="shared" si="50" ref="N93:N105">M93*6.55957</f>
        <v>11713.20282465999</v>
      </c>
    </row>
    <row r="94" spans="2:14" ht="10.5" customHeight="1">
      <c r="B94" s="90">
        <v>12</v>
      </c>
      <c r="C94" s="90" t="s">
        <v>24</v>
      </c>
      <c r="D94" s="90">
        <v>510</v>
      </c>
      <c r="E94" s="90">
        <v>439</v>
      </c>
      <c r="F94" s="88">
        <f t="shared" si="42"/>
        <v>2006.5043749999998</v>
      </c>
      <c r="G94" s="88">
        <f t="shared" si="43"/>
        <v>20.06</v>
      </c>
      <c r="H94" s="88">
        <f t="shared" si="44"/>
        <v>157.51059343749998</v>
      </c>
      <c r="I94" s="88">
        <f t="shared" si="45"/>
        <v>47.17841865</v>
      </c>
      <c r="J94" s="88">
        <f t="shared" si="46"/>
        <v>100.25413963124998</v>
      </c>
      <c r="K94" s="88">
        <f t="shared" si="47"/>
        <v>9.82883721875</v>
      </c>
      <c r="L94" s="88">
        <f t="shared" si="48"/>
        <v>18.690537815625</v>
      </c>
      <c r="M94" s="88">
        <f t="shared" si="49"/>
        <v>1693.1018482468749</v>
      </c>
      <c r="N94" s="88">
        <f t="shared" si="50"/>
        <v>11106.020090704753</v>
      </c>
    </row>
    <row r="95" spans="2:14" ht="10.5" customHeight="1">
      <c r="B95" s="90">
        <v>11</v>
      </c>
      <c r="C95" s="90" t="s">
        <v>26</v>
      </c>
      <c r="D95" s="90">
        <v>483</v>
      </c>
      <c r="E95" s="90">
        <v>418</v>
      </c>
      <c r="F95" s="88">
        <f t="shared" si="42"/>
        <v>1910.5212499999998</v>
      </c>
      <c r="G95" s="88">
        <f t="shared" si="43"/>
        <v>19.1</v>
      </c>
      <c r="H95" s="88">
        <f t="shared" si="44"/>
        <v>149.975918125</v>
      </c>
      <c r="I95" s="88">
        <f t="shared" si="45"/>
        <v>44.921582699999995</v>
      </c>
      <c r="J95" s="88">
        <f t="shared" si="46"/>
        <v>95.45836323749998</v>
      </c>
      <c r="K95" s="88">
        <f t="shared" si="47"/>
        <v>9.358663062499998</v>
      </c>
      <c r="L95" s="88">
        <f t="shared" si="48"/>
        <v>17.796453318749997</v>
      </c>
      <c r="M95" s="88">
        <f t="shared" si="49"/>
        <v>1612.1102695562497</v>
      </c>
      <c r="N95" s="88">
        <f t="shared" si="50"/>
        <v>10574.750160873089</v>
      </c>
    </row>
    <row r="96" spans="2:14" ht="10.5" customHeight="1">
      <c r="B96" s="90">
        <v>10</v>
      </c>
      <c r="C96" s="90" t="s">
        <v>26</v>
      </c>
      <c r="D96" s="90">
        <v>450</v>
      </c>
      <c r="E96" s="90">
        <v>395</v>
      </c>
      <c r="F96" s="88">
        <f t="shared" si="42"/>
        <v>1805.3968749999997</v>
      </c>
      <c r="G96" s="88">
        <f t="shared" si="43"/>
        <v>18.05</v>
      </c>
      <c r="H96" s="88">
        <f t="shared" si="44"/>
        <v>141.7236546875</v>
      </c>
      <c r="I96" s="88">
        <f t="shared" si="45"/>
        <v>42.449843249999994</v>
      </c>
      <c r="J96" s="88">
        <f t="shared" si="46"/>
        <v>90.20591690624998</v>
      </c>
      <c r="K96" s="88">
        <f t="shared" si="47"/>
        <v>8.843717343749999</v>
      </c>
      <c r="L96" s="88">
        <f t="shared" si="48"/>
        <v>16.817232203125</v>
      </c>
      <c r="M96" s="88">
        <f t="shared" si="49"/>
        <v>1523.4065106093747</v>
      </c>
      <c r="N96" s="88">
        <f t="shared" si="50"/>
        <v>9992.891644797935</v>
      </c>
    </row>
    <row r="97" spans="2:14" ht="10.5" customHeight="1">
      <c r="B97" s="90">
        <v>9</v>
      </c>
      <c r="C97" s="90" t="s">
        <v>26</v>
      </c>
      <c r="D97" s="90">
        <v>436</v>
      </c>
      <c r="E97" s="90">
        <v>384</v>
      </c>
      <c r="F97" s="88">
        <f t="shared" si="42"/>
        <v>1755.12</v>
      </c>
      <c r="G97" s="88">
        <f t="shared" si="43"/>
        <v>17.55</v>
      </c>
      <c r="H97" s="88">
        <f t="shared" si="44"/>
        <v>137.77692</v>
      </c>
      <c r="I97" s="88">
        <f t="shared" si="45"/>
        <v>41.267757599999996</v>
      </c>
      <c r="J97" s="88">
        <f t="shared" si="46"/>
        <v>87.69398489999999</v>
      </c>
      <c r="K97" s="88">
        <f t="shared" si="47"/>
        <v>8.5974495</v>
      </c>
      <c r="L97" s="88">
        <f t="shared" si="48"/>
        <v>16.348930799999998</v>
      </c>
      <c r="M97" s="88">
        <f t="shared" si="49"/>
        <v>1480.9849571999998</v>
      </c>
      <c r="N97" s="88">
        <f t="shared" si="50"/>
        <v>9714.624495700402</v>
      </c>
    </row>
    <row r="98" spans="2:14" ht="10.5" customHeight="1">
      <c r="B98" s="90">
        <v>8</v>
      </c>
      <c r="C98" s="90" t="s">
        <v>26</v>
      </c>
      <c r="D98" s="90">
        <v>416</v>
      </c>
      <c r="E98" s="90">
        <v>370</v>
      </c>
      <c r="F98" s="88">
        <f t="shared" si="42"/>
        <v>1691.1312499999997</v>
      </c>
      <c r="G98" s="88">
        <f t="shared" si="43"/>
        <v>16.91</v>
      </c>
      <c r="H98" s="88">
        <f t="shared" si="44"/>
        <v>132.75380312499996</v>
      </c>
      <c r="I98" s="88">
        <f t="shared" si="45"/>
        <v>39.763200299999994</v>
      </c>
      <c r="J98" s="88">
        <f t="shared" si="46"/>
        <v>84.49680063749997</v>
      </c>
      <c r="K98" s="88">
        <f t="shared" si="47"/>
        <v>8.284000062499999</v>
      </c>
      <c r="L98" s="88">
        <f t="shared" si="48"/>
        <v>15.752874468749999</v>
      </c>
      <c r="M98" s="88">
        <f t="shared" si="49"/>
        <v>1426.9905714062497</v>
      </c>
      <c r="N98" s="88">
        <f t="shared" si="50"/>
        <v>9360.444542479294</v>
      </c>
    </row>
    <row r="99" spans="2:14" ht="10.5" customHeight="1">
      <c r="B99" s="90">
        <v>7</v>
      </c>
      <c r="C99" s="90" t="s">
        <v>26</v>
      </c>
      <c r="D99" s="90">
        <v>398</v>
      </c>
      <c r="E99" s="90">
        <v>362</v>
      </c>
      <c r="F99" s="88">
        <f t="shared" si="42"/>
        <v>1654.5662499999999</v>
      </c>
      <c r="G99" s="88">
        <f t="shared" si="43"/>
        <v>16.54</v>
      </c>
      <c r="H99" s="88">
        <f t="shared" si="44"/>
        <v>129.883450625</v>
      </c>
      <c r="I99" s="88">
        <f t="shared" si="45"/>
        <v>38.9033535</v>
      </c>
      <c r="J99" s="88">
        <f t="shared" si="46"/>
        <v>82.66962618749999</v>
      </c>
      <c r="K99" s="88">
        <f t="shared" si="47"/>
        <v>8.1048653125</v>
      </c>
      <c r="L99" s="88">
        <f t="shared" si="48"/>
        <v>15.412227993749998</v>
      </c>
      <c r="M99" s="88">
        <f t="shared" si="49"/>
        <v>1396.1327263812498</v>
      </c>
      <c r="N99" s="88">
        <f t="shared" si="50"/>
        <v>9158.030347988655</v>
      </c>
    </row>
    <row r="100" spans="2:14" ht="10.5" customHeight="1">
      <c r="B100" s="90">
        <v>6</v>
      </c>
      <c r="C100" s="90" t="s">
        <v>27</v>
      </c>
      <c r="D100" s="90">
        <v>382</v>
      </c>
      <c r="E100" s="90">
        <v>352</v>
      </c>
      <c r="F100" s="88">
        <f t="shared" si="42"/>
        <v>1608.86</v>
      </c>
      <c r="G100" s="88">
        <f t="shared" si="43"/>
        <v>16.08</v>
      </c>
      <c r="H100" s="88">
        <f t="shared" si="44"/>
        <v>126.29551</v>
      </c>
      <c r="I100" s="88">
        <f t="shared" si="45"/>
        <v>37.828603199999996</v>
      </c>
      <c r="J100" s="88">
        <f t="shared" si="46"/>
        <v>80.38578179999999</v>
      </c>
      <c r="K100" s="88">
        <f t="shared" si="47"/>
        <v>7.880958999999999</v>
      </c>
      <c r="L100" s="88">
        <f t="shared" si="48"/>
        <v>14.986444899999999</v>
      </c>
      <c r="M100" s="88">
        <f t="shared" si="49"/>
        <v>1357.5627011</v>
      </c>
      <c r="N100" s="88">
        <f t="shared" si="50"/>
        <v>8905.027567254527</v>
      </c>
    </row>
    <row r="101" spans="2:14" ht="10.5" customHeight="1">
      <c r="B101" s="90">
        <v>5</v>
      </c>
      <c r="C101" s="90" t="s">
        <v>101</v>
      </c>
      <c r="D101" s="90">
        <v>366</v>
      </c>
      <c r="E101" s="90">
        <v>339</v>
      </c>
      <c r="F101" s="88">
        <f t="shared" si="42"/>
        <v>1549.4418749999998</v>
      </c>
      <c r="G101" s="88">
        <f t="shared" si="43"/>
        <v>15.49</v>
      </c>
      <c r="H101" s="88">
        <f t="shared" si="44"/>
        <v>121.63118718749998</v>
      </c>
      <c r="I101" s="88">
        <f t="shared" si="45"/>
        <v>36.43161404999999</v>
      </c>
      <c r="J101" s="88">
        <f t="shared" si="46"/>
        <v>77.41717985624997</v>
      </c>
      <c r="K101" s="88">
        <f t="shared" si="47"/>
        <v>7.589919593749999</v>
      </c>
      <c r="L101" s="88">
        <f t="shared" si="48"/>
        <v>14.433006878124997</v>
      </c>
      <c r="M101" s="88">
        <f t="shared" si="49"/>
        <v>1307.428967434375</v>
      </c>
      <c r="N101" s="88">
        <f t="shared" si="50"/>
        <v>8576.171831913503</v>
      </c>
    </row>
    <row r="102" spans="2:14" ht="10.5" customHeight="1">
      <c r="B102" s="90">
        <v>4</v>
      </c>
      <c r="C102" s="90" t="s">
        <v>101</v>
      </c>
      <c r="D102" s="90">
        <v>347</v>
      </c>
      <c r="E102" s="90">
        <v>325</v>
      </c>
      <c r="F102" s="88">
        <f t="shared" si="42"/>
        <v>1485.453125</v>
      </c>
      <c r="G102" s="88">
        <f t="shared" si="43"/>
        <v>14.85</v>
      </c>
      <c r="H102" s="88">
        <f t="shared" si="44"/>
        <v>116.6080703125</v>
      </c>
      <c r="I102" s="88">
        <f t="shared" si="45"/>
        <v>34.92705675</v>
      </c>
      <c r="J102" s="88">
        <f t="shared" si="46"/>
        <v>74.21999559374999</v>
      </c>
      <c r="K102" s="88">
        <f t="shared" si="47"/>
        <v>7.276470156249999</v>
      </c>
      <c r="L102" s="88">
        <f t="shared" si="48"/>
        <v>13.836950546874998</v>
      </c>
      <c r="M102" s="88">
        <f t="shared" si="49"/>
        <v>1253.4345816406249</v>
      </c>
      <c r="N102" s="88">
        <f t="shared" si="50"/>
        <v>8221.991878692394</v>
      </c>
    </row>
    <row r="103" spans="2:14" ht="10.5" customHeight="1">
      <c r="B103" s="90">
        <v>3</v>
      </c>
      <c r="C103" s="90" t="s">
        <v>101</v>
      </c>
      <c r="D103" s="90">
        <v>337</v>
      </c>
      <c r="E103" s="90">
        <v>319</v>
      </c>
      <c r="F103" s="88">
        <f t="shared" si="42"/>
        <v>1458.0293749999998</v>
      </c>
      <c r="G103" s="88">
        <f t="shared" si="43"/>
        <v>14.58</v>
      </c>
      <c r="H103" s="88">
        <f t="shared" si="44"/>
        <v>114.45530593749999</v>
      </c>
      <c r="I103" s="88">
        <f t="shared" si="45"/>
        <v>34.282346249999996</v>
      </c>
      <c r="J103" s="88">
        <f t="shared" si="46"/>
        <v>72.84998578124998</v>
      </c>
      <c r="K103" s="88">
        <f t="shared" si="47"/>
        <v>7.142155468749999</v>
      </c>
      <c r="L103" s="88">
        <f t="shared" si="48"/>
        <v>13.581540690624998</v>
      </c>
      <c r="M103" s="88">
        <f t="shared" si="49"/>
        <v>1230.298040871875</v>
      </c>
      <c r="N103" s="88">
        <f t="shared" si="50"/>
        <v>8070.226119961924</v>
      </c>
    </row>
    <row r="104" spans="2:14" ht="10.5" customHeight="1">
      <c r="B104" s="90">
        <v>2</v>
      </c>
      <c r="C104" s="90" t="s">
        <v>101</v>
      </c>
      <c r="D104" s="90">
        <v>315</v>
      </c>
      <c r="E104" s="90">
        <v>303</v>
      </c>
      <c r="F104" s="88">
        <f t="shared" si="42"/>
        <v>1384.899375</v>
      </c>
      <c r="G104" s="88">
        <f t="shared" si="43"/>
        <v>13.84</v>
      </c>
      <c r="H104" s="88">
        <f t="shared" si="44"/>
        <v>108.7146009375</v>
      </c>
      <c r="I104" s="88">
        <f t="shared" si="45"/>
        <v>32.56265265</v>
      </c>
      <c r="J104" s="88">
        <f t="shared" si="46"/>
        <v>69.19563688125</v>
      </c>
      <c r="K104" s="88">
        <f t="shared" si="47"/>
        <v>6.78388596875</v>
      </c>
      <c r="L104" s="88">
        <f t="shared" si="48"/>
        <v>0</v>
      </c>
      <c r="M104" s="88">
        <f t="shared" si="49"/>
        <v>1181.4825985624998</v>
      </c>
      <c r="N104" s="88">
        <f t="shared" si="50"/>
        <v>7750.017809052617</v>
      </c>
    </row>
    <row r="105" spans="2:14" ht="10.5" customHeight="1">
      <c r="B105" s="90">
        <v>1</v>
      </c>
      <c r="C105" s="90" t="s">
        <v>28</v>
      </c>
      <c r="D105" s="90">
        <v>306</v>
      </c>
      <c r="E105" s="90">
        <v>297</v>
      </c>
      <c r="F105" s="88">
        <f t="shared" si="42"/>
        <v>1357.4756249999998</v>
      </c>
      <c r="G105" s="88">
        <f t="shared" si="43"/>
        <v>13.620462499999999</v>
      </c>
      <c r="H105" s="88">
        <f t="shared" si="44"/>
        <v>106.56183656249999</v>
      </c>
      <c r="I105" s="88">
        <f t="shared" si="45"/>
        <v>31.919116917</v>
      </c>
      <c r="J105" s="88">
        <f t="shared" si="46"/>
        <v>67.82812344862499</v>
      </c>
      <c r="K105" s="88">
        <f t="shared" si="47"/>
        <v>6.649816024375</v>
      </c>
      <c r="L105" s="88">
        <f t="shared" si="48"/>
        <v>0</v>
      </c>
      <c r="M105" s="88">
        <f t="shared" si="49"/>
        <v>1158.1371945474998</v>
      </c>
      <c r="N105" s="88">
        <f t="shared" si="50"/>
        <v>7596.881997237943</v>
      </c>
    </row>
    <row r="106" spans="2:14" ht="10.5" customHeight="1">
      <c r="B106" s="64"/>
      <c r="C106" s="138"/>
      <c r="D106" s="138"/>
      <c r="E106" s="138"/>
      <c r="F106" s="219"/>
      <c r="G106" s="219"/>
      <c r="H106" s="140"/>
      <c r="I106" s="140"/>
      <c r="J106" s="140"/>
      <c r="K106" s="140"/>
      <c r="L106" s="140"/>
      <c r="M106" s="148"/>
      <c r="N106" s="18"/>
    </row>
    <row r="107" spans="2:13" ht="10.5" customHeight="1">
      <c r="B107" s="298" t="str">
        <f>FORMULES!E5</f>
        <v> -- Indemnité  de  Résidence  plancher  INM  298 ----- Prix point mensuel net : 3,857 euros (I.R. non comprise)</v>
      </c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</row>
    <row r="108" spans="6:7" ht="10.5" customHeight="1">
      <c r="F108" s="5"/>
      <c r="G108" s="5"/>
    </row>
    <row r="109" spans="6:7" ht="10.5" customHeight="1">
      <c r="F109" s="5"/>
      <c r="G109" s="5"/>
    </row>
    <row r="112" ht="12.75">
      <c r="M112" s="39"/>
    </row>
    <row r="113" spans="2:13" ht="20.25">
      <c r="B113" s="202"/>
      <c r="C113" s="290" t="s">
        <v>151</v>
      </c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</row>
    <row r="115" spans="2:13" ht="12.75">
      <c r="B115" s="41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</row>
    <row r="116" spans="2:13" ht="12.75">
      <c r="B116"/>
      <c r="C116"/>
      <c r="D116"/>
      <c r="E116"/>
      <c r="F116" s="41"/>
      <c r="G116" s="41"/>
      <c r="H116" s="41"/>
      <c r="I116" s="41"/>
      <c r="J116" s="41"/>
      <c r="K116" s="41"/>
      <c r="L116" s="41"/>
      <c r="M116" s="41"/>
    </row>
    <row r="117" spans="2:13" ht="12.75" customHeight="1">
      <c r="B117"/>
      <c r="C117" s="291" t="s">
        <v>67</v>
      </c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</row>
    <row r="118" spans="2:13" ht="12.75">
      <c r="B118"/>
      <c r="C118"/>
      <c r="D118"/>
      <c r="E118"/>
      <c r="F118" s="41"/>
      <c r="G118" s="41"/>
      <c r="H118" s="41"/>
      <c r="I118" s="41"/>
      <c r="J118" s="41"/>
      <c r="K118" s="41"/>
      <c r="L118" s="41"/>
      <c r="M118" s="41"/>
    </row>
    <row r="119" spans="2:13" ht="12.75">
      <c r="B119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8:13" ht="12.75">
      <c r="H120"/>
      <c r="I120" s="302" t="s">
        <v>86</v>
      </c>
      <c r="J120" s="302"/>
      <c r="K120" s="302"/>
      <c r="L120" s="302"/>
      <c r="M120" s="44">
        <f>DATE</f>
        <v>39722</v>
      </c>
    </row>
    <row r="121" spans="2:13" ht="10.5" customHeight="1">
      <c r="B121" s="297" t="s">
        <v>152</v>
      </c>
      <c r="C121" s="297"/>
      <c r="D121" s="297"/>
      <c r="E121" s="176"/>
      <c r="F121" s="212"/>
      <c r="G121" s="221"/>
      <c r="H121" s="176"/>
      <c r="M121" s="213"/>
    </row>
    <row r="122" spans="2:14" ht="10.5" customHeight="1">
      <c r="B122" s="177"/>
      <c r="C122" s="110"/>
      <c r="F122" s="214" t="s">
        <v>37</v>
      </c>
      <c r="G122" s="222"/>
      <c r="M122" s="52" t="s">
        <v>37</v>
      </c>
      <c r="N122" s="56" t="s">
        <v>38</v>
      </c>
    </row>
    <row r="123" spans="2:14" ht="10.5" customHeight="1">
      <c r="B123" s="57" t="s">
        <v>39</v>
      </c>
      <c r="C123" s="57" t="s">
        <v>87</v>
      </c>
      <c r="D123" s="57" t="s">
        <v>20</v>
      </c>
      <c r="E123" s="57" t="s">
        <v>21</v>
      </c>
      <c r="F123" s="215" t="s">
        <v>41</v>
      </c>
      <c r="G123" s="215" t="s">
        <v>65</v>
      </c>
      <c r="H123" s="57" t="s">
        <v>4</v>
      </c>
      <c r="I123" s="57" t="s">
        <v>42</v>
      </c>
      <c r="J123" s="57" t="s">
        <v>42</v>
      </c>
      <c r="K123" s="57" t="s">
        <v>43</v>
      </c>
      <c r="L123" s="57" t="s">
        <v>44</v>
      </c>
      <c r="M123" s="59" t="s">
        <v>45</v>
      </c>
      <c r="N123" s="62" t="s">
        <v>46</v>
      </c>
    </row>
    <row r="124" spans="2:14" ht="10.5" customHeight="1">
      <c r="B124" s="63"/>
      <c r="C124" s="63" t="s">
        <v>47</v>
      </c>
      <c r="D124" s="63"/>
      <c r="E124" s="63"/>
      <c r="F124" s="216" t="s">
        <v>48</v>
      </c>
      <c r="G124" s="216"/>
      <c r="H124" s="67">
        <v>0.0785</v>
      </c>
      <c r="I124" s="67">
        <v>0.024</v>
      </c>
      <c r="J124" s="67">
        <v>0.051</v>
      </c>
      <c r="K124" s="67">
        <v>0.005</v>
      </c>
      <c r="L124" s="67">
        <v>0.01</v>
      </c>
      <c r="M124" s="65" t="s">
        <v>48</v>
      </c>
      <c r="N124" s="69"/>
    </row>
    <row r="125" spans="2:14" ht="10.5" customHeight="1">
      <c r="B125" s="91"/>
      <c r="C125" s="60"/>
      <c r="D125" s="60"/>
      <c r="E125" s="60"/>
      <c r="F125" s="72"/>
      <c r="G125" s="161"/>
      <c r="H125" s="161"/>
      <c r="I125" s="161"/>
      <c r="J125" s="161"/>
      <c r="K125" s="161"/>
      <c r="L125" s="80"/>
      <c r="M125" s="62"/>
      <c r="N125" s="75"/>
    </row>
    <row r="126" spans="2:14" ht="10.5" customHeight="1">
      <c r="B126" s="91"/>
      <c r="C126" s="60"/>
      <c r="D126" s="300" t="s">
        <v>153</v>
      </c>
      <c r="E126" s="300"/>
      <c r="F126" s="300"/>
      <c r="G126" s="300"/>
      <c r="H126" s="300"/>
      <c r="I126" s="300"/>
      <c r="J126" s="161"/>
      <c r="K126" s="161"/>
      <c r="L126" s="80"/>
      <c r="M126" s="62"/>
      <c r="N126" s="88"/>
    </row>
    <row r="127" spans="2:14" ht="10.5" customHeight="1">
      <c r="B127" s="91">
        <v>8</v>
      </c>
      <c r="C127" s="91"/>
      <c r="D127" s="90">
        <v>612</v>
      </c>
      <c r="E127" s="90">
        <v>514</v>
      </c>
      <c r="F127" s="88">
        <f aca="true" t="shared" si="51" ref="F127:F134">E127*PA/12</f>
        <v>2349.30125</v>
      </c>
      <c r="G127" s="88">
        <f aca="true" t="shared" si="52" ref="G127:G134">IF(E127&gt;298,INT(F127)/100*3,IRPLANCHER3)</f>
        <v>70.47</v>
      </c>
      <c r="H127" s="88">
        <f aca="true" t="shared" si="53" ref="H127:H134">F127*pension</f>
        <v>184.420148125</v>
      </c>
      <c r="I127" s="88">
        <f aca="true" t="shared" si="54" ref="I127:I134">((F127+G127)*97/100)*C.S.G.N.D</f>
        <v>56.33227469999999</v>
      </c>
      <c r="J127" s="88">
        <f aca="true" t="shared" si="55" ref="J127:J134">(F127+G127)*97/100*C.S.G.D</f>
        <v>119.70608373749998</v>
      </c>
      <c r="K127" s="88">
        <f aca="true" t="shared" si="56" ref="K127:K134">(F127+G127)*97/100*R.D.S</f>
        <v>11.7358905625</v>
      </c>
      <c r="L127" s="88">
        <f aca="true" t="shared" si="57" ref="L127:L134">IF((F127+G127)-H127&gt;Seuil*BRUT,((F127+G127)-H127)*1/100,0)</f>
        <v>22.353511018749995</v>
      </c>
      <c r="M127" s="88">
        <f aca="true" t="shared" si="58" ref="M127:M134">(F127+G127)-(H127+I127+J127+K127+L127)</f>
        <v>2025.2233418562498</v>
      </c>
      <c r="N127" s="88">
        <f aca="true" t="shared" si="59" ref="N127:N133">M127*6.55957</f>
        <v>13284.59427654</v>
      </c>
    </row>
    <row r="128" spans="2:14" ht="10.5" customHeight="1">
      <c r="B128" s="91">
        <v>7</v>
      </c>
      <c r="C128" s="91" t="s">
        <v>115</v>
      </c>
      <c r="D128" s="90">
        <v>581</v>
      </c>
      <c r="E128" s="90">
        <v>491</v>
      </c>
      <c r="F128" s="88">
        <f t="shared" si="51"/>
        <v>2244.1768749999997</v>
      </c>
      <c r="G128" s="88">
        <f t="shared" si="52"/>
        <v>67.32000000000001</v>
      </c>
      <c r="H128" s="88">
        <f t="shared" si="53"/>
        <v>176.16788468749996</v>
      </c>
      <c r="I128" s="88">
        <f t="shared" si="54"/>
        <v>53.81164725</v>
      </c>
      <c r="J128" s="88">
        <f t="shared" si="55"/>
        <v>114.34975040625</v>
      </c>
      <c r="K128" s="88">
        <f t="shared" si="56"/>
        <v>11.21075984375</v>
      </c>
      <c r="L128" s="88">
        <f t="shared" si="57"/>
        <v>21.353289903124995</v>
      </c>
      <c r="M128" s="88">
        <f t="shared" si="58"/>
        <v>1934.603542909375</v>
      </c>
      <c r="N128" s="88">
        <f t="shared" si="59"/>
        <v>12690.167361962049</v>
      </c>
    </row>
    <row r="129" spans="2:14" ht="10.5" customHeight="1">
      <c r="B129" s="91">
        <v>6</v>
      </c>
      <c r="C129" s="91" t="s">
        <v>116</v>
      </c>
      <c r="D129" s="90">
        <v>549</v>
      </c>
      <c r="E129" s="90">
        <v>467</v>
      </c>
      <c r="F129" s="88">
        <f t="shared" si="51"/>
        <v>2134.481875</v>
      </c>
      <c r="G129" s="88">
        <f t="shared" si="52"/>
        <v>64.02</v>
      </c>
      <c r="H129" s="88">
        <f t="shared" si="53"/>
        <v>167.5568271875</v>
      </c>
      <c r="I129" s="88">
        <f t="shared" si="54"/>
        <v>51.18112364999999</v>
      </c>
      <c r="J129" s="88">
        <f t="shared" si="55"/>
        <v>108.75988775624997</v>
      </c>
      <c r="K129" s="88">
        <f t="shared" si="56"/>
        <v>10.662734093749998</v>
      </c>
      <c r="L129" s="88">
        <f t="shared" si="57"/>
        <v>20.309450478125</v>
      </c>
      <c r="M129" s="88">
        <f t="shared" si="58"/>
        <v>1840.031851834375</v>
      </c>
      <c r="N129" s="88">
        <f t="shared" si="59"/>
        <v>12069.81773433721</v>
      </c>
    </row>
    <row r="130" spans="2:14" ht="10.5" customHeight="1">
      <c r="B130" s="91">
        <v>5</v>
      </c>
      <c r="C130" s="91" t="s">
        <v>116</v>
      </c>
      <c r="D130" s="90">
        <v>518</v>
      </c>
      <c r="E130" s="90">
        <v>445</v>
      </c>
      <c r="F130" s="88">
        <f t="shared" si="51"/>
        <v>2033.9281249999997</v>
      </c>
      <c r="G130" s="88">
        <f t="shared" si="52"/>
        <v>60.989999999999995</v>
      </c>
      <c r="H130" s="88">
        <f t="shared" si="53"/>
        <v>159.66335781249998</v>
      </c>
      <c r="I130" s="88">
        <f t="shared" si="54"/>
        <v>48.76969395</v>
      </c>
      <c r="J130" s="88">
        <f t="shared" si="55"/>
        <v>103.63559964374998</v>
      </c>
      <c r="K130" s="88">
        <f t="shared" si="56"/>
        <v>10.160352906249999</v>
      </c>
      <c r="L130" s="88">
        <f t="shared" si="57"/>
        <v>19.352547671874998</v>
      </c>
      <c r="M130" s="88">
        <f t="shared" si="58"/>
        <v>1753.3365730156247</v>
      </c>
      <c r="N130" s="88">
        <f t="shared" si="59"/>
        <v>11501.133984256101</v>
      </c>
    </row>
    <row r="131" spans="2:14" ht="10.5" customHeight="1">
      <c r="B131" s="91">
        <v>4</v>
      </c>
      <c r="C131" s="91" t="s">
        <v>116</v>
      </c>
      <c r="D131" s="90">
        <v>487</v>
      </c>
      <c r="E131" s="90">
        <v>421</v>
      </c>
      <c r="F131" s="88">
        <f t="shared" si="51"/>
        <v>1924.2331249999997</v>
      </c>
      <c r="G131" s="88">
        <f t="shared" si="52"/>
        <v>57.72</v>
      </c>
      <c r="H131" s="88">
        <f t="shared" si="53"/>
        <v>151.0523003125</v>
      </c>
      <c r="I131" s="88">
        <f t="shared" si="54"/>
        <v>46.13986874999999</v>
      </c>
      <c r="J131" s="88">
        <f t="shared" si="55"/>
        <v>98.04722109374998</v>
      </c>
      <c r="K131" s="88">
        <f t="shared" si="56"/>
        <v>9.612472656249999</v>
      </c>
      <c r="L131" s="88">
        <f t="shared" si="57"/>
        <v>18.309008246875</v>
      </c>
      <c r="M131" s="88">
        <f t="shared" si="58"/>
        <v>1658.7922539406247</v>
      </c>
      <c r="N131" s="88">
        <f t="shared" si="59"/>
        <v>10880.963905181303</v>
      </c>
    </row>
    <row r="132" spans="2:14" ht="10.5" customHeight="1">
      <c r="B132" s="91">
        <v>3</v>
      </c>
      <c r="C132" s="91" t="s">
        <v>117</v>
      </c>
      <c r="D132" s="90">
        <v>457</v>
      </c>
      <c r="E132" s="90">
        <v>400</v>
      </c>
      <c r="F132" s="88">
        <f t="shared" si="51"/>
        <v>1828.25</v>
      </c>
      <c r="G132" s="88">
        <f t="shared" si="52"/>
        <v>54.84</v>
      </c>
      <c r="H132" s="88">
        <f t="shared" si="53"/>
        <v>143.517625</v>
      </c>
      <c r="I132" s="88">
        <f t="shared" si="54"/>
        <v>43.838335199999996</v>
      </c>
      <c r="J132" s="88">
        <f t="shared" si="55"/>
        <v>93.15646229999999</v>
      </c>
      <c r="K132" s="88">
        <f t="shared" si="56"/>
        <v>9.1329865</v>
      </c>
      <c r="L132" s="88">
        <f t="shared" si="57"/>
        <v>17.39572375</v>
      </c>
      <c r="M132" s="88">
        <f t="shared" si="58"/>
        <v>1576.04886725</v>
      </c>
      <c r="N132" s="88">
        <f t="shared" si="59"/>
        <v>10338.202868147082</v>
      </c>
    </row>
    <row r="133" spans="2:14" ht="10.5" customHeight="1">
      <c r="B133" s="91">
        <v>2</v>
      </c>
      <c r="C133" s="91" t="s">
        <v>117</v>
      </c>
      <c r="D133" s="90">
        <v>439</v>
      </c>
      <c r="E133" s="90">
        <v>387</v>
      </c>
      <c r="F133" s="88">
        <f t="shared" si="51"/>
        <v>1768.8318749999999</v>
      </c>
      <c r="G133" s="88">
        <f t="shared" si="52"/>
        <v>53.04</v>
      </c>
      <c r="H133" s="88">
        <f t="shared" si="53"/>
        <v>138.8533021875</v>
      </c>
      <c r="I133" s="88">
        <f t="shared" si="54"/>
        <v>42.41317725</v>
      </c>
      <c r="J133" s="88">
        <f t="shared" si="55"/>
        <v>90.12800165624999</v>
      </c>
      <c r="K133" s="88">
        <f t="shared" si="56"/>
        <v>8.83607859375</v>
      </c>
      <c r="L133" s="88">
        <f t="shared" si="57"/>
        <v>16.830185728125</v>
      </c>
      <c r="M133" s="88">
        <f t="shared" si="58"/>
        <v>1524.8111295843748</v>
      </c>
      <c r="N133" s="88">
        <f t="shared" si="59"/>
        <v>10002.105341287777</v>
      </c>
    </row>
    <row r="134" spans="2:14" ht="10.5" customHeight="1">
      <c r="B134" s="91">
        <v>1</v>
      </c>
      <c r="C134" s="91" t="s">
        <v>118</v>
      </c>
      <c r="D134" s="90">
        <v>393</v>
      </c>
      <c r="E134" s="90">
        <v>358</v>
      </c>
      <c r="F134" s="88">
        <f t="shared" si="51"/>
        <v>1636.2837499999998</v>
      </c>
      <c r="G134" s="88">
        <f t="shared" si="52"/>
        <v>49.08</v>
      </c>
      <c r="H134" s="88">
        <f t="shared" si="53"/>
        <v>128.44827437499998</v>
      </c>
      <c r="I134" s="88">
        <f t="shared" si="54"/>
        <v>39.23526809999999</v>
      </c>
      <c r="J134" s="88">
        <f t="shared" si="55"/>
        <v>83.37494471249998</v>
      </c>
      <c r="K134" s="88">
        <f t="shared" si="56"/>
        <v>8.1740141875</v>
      </c>
      <c r="L134" s="88">
        <f t="shared" si="57"/>
        <v>15.569154756249997</v>
      </c>
      <c r="M134" s="88">
        <f t="shared" si="58"/>
        <v>1410.5620938687498</v>
      </c>
      <c r="N134" s="88" t="s">
        <v>159</v>
      </c>
    </row>
    <row r="135" spans="2:14" ht="10.5" customHeight="1">
      <c r="B135" s="91"/>
      <c r="C135" s="60"/>
      <c r="D135" s="60"/>
      <c r="E135" s="60"/>
      <c r="F135" s="93"/>
      <c r="G135" s="93"/>
      <c r="H135" s="93"/>
      <c r="I135" s="93"/>
      <c r="J135" s="93"/>
      <c r="K135" s="93"/>
      <c r="L135" s="93"/>
      <c r="M135" s="88"/>
      <c r="N135" s="88"/>
    </row>
    <row r="136" spans="2:14" ht="10.5" customHeight="1">
      <c r="B136" s="91"/>
      <c r="C136" s="60"/>
      <c r="D136" s="300" t="s">
        <v>154</v>
      </c>
      <c r="E136" s="300"/>
      <c r="F136" s="300"/>
      <c r="G136" s="300"/>
      <c r="H136" s="300"/>
      <c r="I136" s="161"/>
      <c r="J136" s="161"/>
      <c r="K136" s="161"/>
      <c r="L136" s="80"/>
      <c r="M136" s="62"/>
      <c r="N136" s="88"/>
    </row>
    <row r="137" spans="2:14" ht="10.5" customHeight="1">
      <c r="B137" s="91">
        <v>8</v>
      </c>
      <c r="C137" s="91"/>
      <c r="D137" s="90">
        <v>579</v>
      </c>
      <c r="E137" s="90">
        <v>489</v>
      </c>
      <c r="F137" s="88">
        <f aca="true" t="shared" si="60" ref="F137:F144">E137*PA/12</f>
        <v>2235.035625</v>
      </c>
      <c r="G137" s="88">
        <f aca="true" t="shared" si="61" ref="G137:G144">IF(E137&gt;298,INT(F137)/100*3,IRPLANCHER3)</f>
        <v>67.05000000000001</v>
      </c>
      <c r="H137" s="88">
        <f aca="true" t="shared" si="62" ref="H137:H144">F137*pension</f>
        <v>175.4502965625</v>
      </c>
      <c r="I137" s="88">
        <f aca="true" t="shared" si="63" ref="I137:I144">((F137+G137)*97/100)*C.S.G.N.D</f>
        <v>53.59255335</v>
      </c>
      <c r="J137" s="88">
        <f aca="true" t="shared" si="64" ref="J137:J144">(F137+G137)*97/100*C.S.G.D</f>
        <v>113.88417586874999</v>
      </c>
      <c r="K137" s="88">
        <f aca="true" t="shared" si="65" ref="K137:K144">(F137+G137)*97/100*R.D.S</f>
        <v>11.165115281250001</v>
      </c>
      <c r="L137" s="88">
        <f aca="true" t="shared" si="66" ref="L137:L144">IF((F137+G137)-H137&gt;Seuil*BRUT,((F137+G137)-H137)*1/100,0)</f>
        <v>21.266353284375</v>
      </c>
      <c r="M137" s="88">
        <f aca="true" t="shared" si="67" ref="M137:M144">(F137+G137)-(H137+I137+J137+K137+L137)</f>
        <v>1926.7271306531252</v>
      </c>
      <c r="N137" s="88">
        <f aca="true" t="shared" si="68" ref="N137:N144">M137*6.55957</f>
        <v>12638.50148441832</v>
      </c>
    </row>
    <row r="138" spans="2:14" ht="10.5" customHeight="1">
      <c r="B138" s="91">
        <v>7</v>
      </c>
      <c r="C138" s="91" t="s">
        <v>115</v>
      </c>
      <c r="D138" s="90">
        <v>547</v>
      </c>
      <c r="E138" s="90">
        <v>465</v>
      </c>
      <c r="F138" s="88">
        <f t="shared" si="60"/>
        <v>2125.340625</v>
      </c>
      <c r="G138" s="88">
        <f t="shared" si="61"/>
        <v>63.75</v>
      </c>
      <c r="H138" s="88">
        <f t="shared" si="62"/>
        <v>166.83923906249998</v>
      </c>
      <c r="I138" s="88">
        <f t="shared" si="63"/>
        <v>50.96202974999999</v>
      </c>
      <c r="J138" s="88">
        <f t="shared" si="64"/>
        <v>108.29431321874998</v>
      </c>
      <c r="K138" s="88">
        <f t="shared" si="65"/>
        <v>10.617089531249999</v>
      </c>
      <c r="L138" s="88">
        <f t="shared" si="66"/>
        <v>20.222513859375</v>
      </c>
      <c r="M138" s="88">
        <f t="shared" si="67"/>
        <v>1832.155439578125</v>
      </c>
      <c r="N138" s="88">
        <f t="shared" si="68"/>
        <v>12018.151856793482</v>
      </c>
    </row>
    <row r="139" spans="2:14" ht="10.5" customHeight="1">
      <c r="B139" s="91">
        <v>6</v>
      </c>
      <c r="C139" s="91" t="s">
        <v>115</v>
      </c>
      <c r="D139" s="90">
        <v>516</v>
      </c>
      <c r="E139" s="90">
        <v>443</v>
      </c>
      <c r="F139" s="88">
        <f t="shared" si="60"/>
        <v>2024.7868749999998</v>
      </c>
      <c r="G139" s="88">
        <f t="shared" si="61"/>
        <v>60.72</v>
      </c>
      <c r="H139" s="88">
        <f t="shared" si="62"/>
        <v>158.9457696875</v>
      </c>
      <c r="I139" s="88">
        <f t="shared" si="63"/>
        <v>48.55060004999999</v>
      </c>
      <c r="J139" s="88">
        <f t="shared" si="64"/>
        <v>103.17002510624998</v>
      </c>
      <c r="K139" s="88">
        <f t="shared" si="65"/>
        <v>10.11470834375</v>
      </c>
      <c r="L139" s="88">
        <f t="shared" si="66"/>
        <v>19.265611053124996</v>
      </c>
      <c r="M139" s="88">
        <f t="shared" si="67"/>
        <v>1745.4601607593745</v>
      </c>
      <c r="N139" s="88">
        <f t="shared" si="68"/>
        <v>11449.46810671237</v>
      </c>
    </row>
    <row r="140" spans="2:14" ht="10.5" customHeight="1">
      <c r="B140" s="91">
        <v>5</v>
      </c>
      <c r="C140" s="91" t="s">
        <v>160</v>
      </c>
      <c r="D140" s="90">
        <v>485</v>
      </c>
      <c r="E140" s="90">
        <v>420</v>
      </c>
      <c r="F140" s="88">
        <f t="shared" si="60"/>
        <v>1919.6624999999997</v>
      </c>
      <c r="G140" s="88">
        <f t="shared" si="61"/>
        <v>57.57000000000001</v>
      </c>
      <c r="H140" s="88">
        <f t="shared" si="62"/>
        <v>150.69350624999998</v>
      </c>
      <c r="I140" s="88">
        <f t="shared" si="63"/>
        <v>46.029972599999994</v>
      </c>
      <c r="J140" s="88">
        <f t="shared" si="64"/>
        <v>97.81369177499998</v>
      </c>
      <c r="K140" s="88">
        <f t="shared" si="65"/>
        <v>9.589577624999999</v>
      </c>
      <c r="L140" s="88">
        <f t="shared" si="66"/>
        <v>18.265389937499997</v>
      </c>
      <c r="M140" s="88">
        <f t="shared" si="67"/>
        <v>1654.8403618124996</v>
      </c>
      <c r="N140" s="88">
        <f t="shared" si="68"/>
        <v>10855.041192134418</v>
      </c>
    </row>
    <row r="141" spans="2:14" ht="10.5" customHeight="1">
      <c r="B141" s="91">
        <v>4</v>
      </c>
      <c r="C141" s="91" t="s">
        <v>160</v>
      </c>
      <c r="D141" s="90">
        <v>456</v>
      </c>
      <c r="E141" s="90">
        <v>399</v>
      </c>
      <c r="F141" s="88">
        <f t="shared" si="60"/>
        <v>1823.679375</v>
      </c>
      <c r="G141" s="88">
        <f t="shared" si="61"/>
        <v>54.69</v>
      </c>
      <c r="H141" s="88">
        <f t="shared" si="62"/>
        <v>143.1588309375</v>
      </c>
      <c r="I141" s="88">
        <f t="shared" si="63"/>
        <v>43.728439050000006</v>
      </c>
      <c r="J141" s="88">
        <f t="shared" si="64"/>
        <v>92.92293298125</v>
      </c>
      <c r="K141" s="88">
        <f t="shared" si="65"/>
        <v>9.110091468750001</v>
      </c>
      <c r="L141" s="88">
        <f t="shared" si="66"/>
        <v>17.352105440625</v>
      </c>
      <c r="M141" s="88">
        <f t="shared" si="67"/>
        <v>1572.096975121875</v>
      </c>
      <c r="N141" s="88">
        <f t="shared" si="68"/>
        <v>10312.280155100198</v>
      </c>
    </row>
    <row r="142" spans="2:14" ht="10.5" customHeight="1">
      <c r="B142" s="91">
        <v>3</v>
      </c>
      <c r="C142" s="91" t="s">
        <v>116</v>
      </c>
      <c r="D142" s="90">
        <v>427</v>
      </c>
      <c r="E142" s="90">
        <v>379</v>
      </c>
      <c r="F142" s="88">
        <f t="shared" si="60"/>
        <v>1732.266875</v>
      </c>
      <c r="G142" s="88">
        <f t="shared" si="61"/>
        <v>51.96</v>
      </c>
      <c r="H142" s="88">
        <f t="shared" si="62"/>
        <v>135.9829496875</v>
      </c>
      <c r="I142" s="88">
        <f t="shared" si="63"/>
        <v>41.53680165</v>
      </c>
      <c r="J142" s="88">
        <f t="shared" si="64"/>
        <v>88.26570350624999</v>
      </c>
      <c r="K142" s="88">
        <f t="shared" si="65"/>
        <v>8.65350034375</v>
      </c>
      <c r="L142" s="88">
        <f t="shared" si="66"/>
        <v>16.482439253125</v>
      </c>
      <c r="M142" s="88">
        <f t="shared" si="67"/>
        <v>1493.3054805593752</v>
      </c>
      <c r="N142" s="88">
        <f t="shared" si="68"/>
        <v>9795.441831112861</v>
      </c>
    </row>
    <row r="143" spans="2:14" ht="10.5" customHeight="1">
      <c r="B143" s="91">
        <v>2</v>
      </c>
      <c r="C143" s="91" t="s">
        <v>161</v>
      </c>
      <c r="D143" s="90">
        <v>389</v>
      </c>
      <c r="E143" s="90">
        <v>356</v>
      </c>
      <c r="F143" s="88">
        <f t="shared" si="60"/>
        <v>1627.1425</v>
      </c>
      <c r="G143" s="88">
        <f t="shared" si="61"/>
        <v>48.81</v>
      </c>
      <c r="H143" s="88">
        <f t="shared" si="62"/>
        <v>127.73068624999999</v>
      </c>
      <c r="I143" s="88">
        <f t="shared" si="63"/>
        <v>39.016174199999995</v>
      </c>
      <c r="J143" s="88">
        <f t="shared" si="64"/>
        <v>82.90937017499999</v>
      </c>
      <c r="K143" s="88">
        <f t="shared" si="65"/>
        <v>8.128369625</v>
      </c>
      <c r="L143" s="88">
        <f t="shared" si="66"/>
        <v>15.482218137499999</v>
      </c>
      <c r="M143" s="88">
        <f t="shared" si="67"/>
        <v>1402.6856816124998</v>
      </c>
      <c r="N143" s="88">
        <f t="shared" si="68"/>
        <v>9201.014916534905</v>
      </c>
    </row>
    <row r="144" spans="2:14" ht="10.5" customHeight="1">
      <c r="B144" s="91">
        <v>1</v>
      </c>
      <c r="C144" s="91" t="s">
        <v>116</v>
      </c>
      <c r="D144" s="90">
        <v>367</v>
      </c>
      <c r="E144" s="90">
        <v>340</v>
      </c>
      <c r="F144" s="88">
        <f t="shared" si="60"/>
        <v>1554.0124999999998</v>
      </c>
      <c r="G144" s="88">
        <f t="shared" si="61"/>
        <v>46.62</v>
      </c>
      <c r="H144" s="88">
        <f t="shared" si="62"/>
        <v>121.98998124999999</v>
      </c>
      <c r="I144" s="88">
        <f t="shared" si="63"/>
        <v>37.26272459999999</v>
      </c>
      <c r="J144" s="88">
        <f t="shared" si="64"/>
        <v>79.18328977499998</v>
      </c>
      <c r="K144" s="88">
        <f t="shared" si="65"/>
        <v>7.763067624999999</v>
      </c>
      <c r="L144" s="88">
        <f t="shared" si="66"/>
        <v>14.786425187499997</v>
      </c>
      <c r="M144" s="88">
        <f t="shared" si="67"/>
        <v>1339.6470115624998</v>
      </c>
      <c r="N144" s="88">
        <f t="shared" si="68"/>
        <v>8787.508347635026</v>
      </c>
    </row>
    <row r="145" spans="2:14" ht="10.5" customHeight="1">
      <c r="B145" s="91"/>
      <c r="C145" s="60"/>
      <c r="D145" s="98"/>
      <c r="E145" s="98"/>
      <c r="F145" s="72"/>
      <c r="G145" s="179"/>
      <c r="H145" s="179"/>
      <c r="I145" s="179"/>
      <c r="J145" s="179"/>
      <c r="K145" s="179"/>
      <c r="L145" s="80"/>
      <c r="M145" s="81"/>
      <c r="N145" s="88"/>
    </row>
    <row r="146" spans="2:14" ht="10.5" customHeight="1">
      <c r="B146" s="76"/>
      <c r="C146" s="77"/>
      <c r="D146" s="293" t="s">
        <v>156</v>
      </c>
      <c r="E146" s="293"/>
      <c r="F146" s="293"/>
      <c r="G146" s="293"/>
      <c r="H146" s="94"/>
      <c r="I146" s="94"/>
      <c r="J146" s="94"/>
      <c r="K146" s="94"/>
      <c r="L146" s="94"/>
      <c r="M146" s="218"/>
      <c r="N146" s="88"/>
    </row>
    <row r="147" spans="2:14" ht="10.5" customHeight="1">
      <c r="B147" s="90">
        <v>13</v>
      </c>
      <c r="C147" s="90"/>
      <c r="D147" s="90">
        <v>544</v>
      </c>
      <c r="E147" s="90">
        <v>463</v>
      </c>
      <c r="F147" s="88">
        <f aca="true" t="shared" si="69" ref="F147:F159">E147*PA/12</f>
        <v>2116.1993749999997</v>
      </c>
      <c r="G147" s="88">
        <f aca="true" t="shared" si="70" ref="G147:G159">IF(E147&gt;298,INT(F147)/100*3,IRPLANCHER3)</f>
        <v>63.480000000000004</v>
      </c>
      <c r="H147" s="88">
        <f aca="true" t="shared" si="71" ref="H147:H159">F147*pension</f>
        <v>166.12165093749996</v>
      </c>
      <c r="I147" s="88">
        <f aca="true" t="shared" si="72" ref="I147:I159">((F147+G147)*97/100)*C.S.G.N.D</f>
        <v>50.74293585</v>
      </c>
      <c r="J147" s="88">
        <f aca="true" t="shared" si="73" ref="J147:J159">(F147+G147)*97/100*C.S.G.D</f>
        <v>107.82873868124999</v>
      </c>
      <c r="K147" s="88">
        <f aca="true" t="shared" si="74" ref="K147:K159">(F147+G147)*97/100*R.D.S</f>
        <v>10.571444968749999</v>
      </c>
      <c r="L147" s="88">
        <f aca="true" t="shared" si="75" ref="L147:L159">IF((F147+G147)-H147&gt;Seuil*BRUT,((F147+G147)-H147)*1/100,0)</f>
        <v>20.135577240624997</v>
      </c>
      <c r="M147" s="88">
        <f aca="true" t="shared" si="76" ref="M147:M159">(F147+G147)-(H147+I147+J147+K147+L147)</f>
        <v>1824.2790273218748</v>
      </c>
      <c r="N147" s="88">
        <f aca="true" t="shared" si="77" ref="N147:N159">M147*6.55957</f>
        <v>11966.48597924975</v>
      </c>
    </row>
    <row r="148" spans="2:14" ht="10.5" customHeight="1">
      <c r="B148" s="90">
        <v>12</v>
      </c>
      <c r="C148" s="90" t="s">
        <v>24</v>
      </c>
      <c r="D148" s="90">
        <v>510</v>
      </c>
      <c r="E148" s="90">
        <v>439</v>
      </c>
      <c r="F148" s="88">
        <f t="shared" si="69"/>
        <v>2006.5043749999998</v>
      </c>
      <c r="G148" s="88">
        <f t="shared" si="70"/>
        <v>60.17999999999999</v>
      </c>
      <c r="H148" s="88">
        <f t="shared" si="71"/>
        <v>157.51059343749998</v>
      </c>
      <c r="I148" s="88">
        <f t="shared" si="72"/>
        <v>48.112412250000006</v>
      </c>
      <c r="J148" s="88">
        <f t="shared" si="73"/>
        <v>102.23887603125</v>
      </c>
      <c r="K148" s="88">
        <f t="shared" si="74"/>
        <v>10.02341921875</v>
      </c>
      <c r="L148" s="88">
        <f t="shared" si="75"/>
        <v>19.091737815625</v>
      </c>
      <c r="M148" s="88">
        <f t="shared" si="76"/>
        <v>1729.7073362468748</v>
      </c>
      <c r="N148" s="88">
        <f t="shared" si="77"/>
        <v>11346.136351624913</v>
      </c>
    </row>
    <row r="149" spans="2:14" ht="10.5" customHeight="1">
      <c r="B149" s="90">
        <v>11</v>
      </c>
      <c r="C149" s="90" t="s">
        <v>26</v>
      </c>
      <c r="D149" s="90">
        <v>483</v>
      </c>
      <c r="E149" s="90">
        <v>418</v>
      </c>
      <c r="F149" s="88">
        <f t="shared" si="69"/>
        <v>1910.5212499999998</v>
      </c>
      <c r="G149" s="88">
        <f t="shared" si="70"/>
        <v>57.300000000000004</v>
      </c>
      <c r="H149" s="88">
        <f t="shared" si="71"/>
        <v>149.975918125</v>
      </c>
      <c r="I149" s="88">
        <f t="shared" si="72"/>
        <v>45.810878699999996</v>
      </c>
      <c r="J149" s="88">
        <f t="shared" si="73"/>
        <v>97.34811723749999</v>
      </c>
      <c r="K149" s="88">
        <f t="shared" si="74"/>
        <v>9.543933062499999</v>
      </c>
      <c r="L149" s="88">
        <f t="shared" si="75"/>
        <v>18.178453318749998</v>
      </c>
      <c r="M149" s="88">
        <f t="shared" si="76"/>
        <v>1646.9639495562496</v>
      </c>
      <c r="N149" s="88">
        <f t="shared" si="77"/>
        <v>10803.375314590689</v>
      </c>
    </row>
    <row r="150" spans="2:14" ht="10.5" customHeight="1">
      <c r="B150" s="90">
        <v>10</v>
      </c>
      <c r="C150" s="90" t="s">
        <v>26</v>
      </c>
      <c r="D150" s="90">
        <v>450</v>
      </c>
      <c r="E150" s="90">
        <v>395</v>
      </c>
      <c r="F150" s="88">
        <f t="shared" si="69"/>
        <v>1805.3968749999997</v>
      </c>
      <c r="G150" s="88">
        <f t="shared" si="70"/>
        <v>54.150000000000006</v>
      </c>
      <c r="H150" s="88">
        <f t="shared" si="71"/>
        <v>141.7236546875</v>
      </c>
      <c r="I150" s="88">
        <f t="shared" si="72"/>
        <v>43.29025125</v>
      </c>
      <c r="J150" s="88">
        <f t="shared" si="73"/>
        <v>91.99178390624998</v>
      </c>
      <c r="K150" s="88">
        <f t="shared" si="74"/>
        <v>9.018802343749998</v>
      </c>
      <c r="L150" s="88">
        <f t="shared" si="75"/>
        <v>17.178232203125</v>
      </c>
      <c r="M150" s="88">
        <f t="shared" si="76"/>
        <v>1556.3441506093748</v>
      </c>
      <c r="N150" s="88">
        <f t="shared" si="77"/>
        <v>10208.948400012736</v>
      </c>
    </row>
    <row r="151" spans="2:14" ht="10.5" customHeight="1">
      <c r="B151" s="90">
        <v>9</v>
      </c>
      <c r="C151" s="90" t="s">
        <v>26</v>
      </c>
      <c r="D151" s="90">
        <v>436</v>
      </c>
      <c r="E151" s="90">
        <v>384</v>
      </c>
      <c r="F151" s="88">
        <f t="shared" si="69"/>
        <v>1755.12</v>
      </c>
      <c r="G151" s="88">
        <f t="shared" si="70"/>
        <v>52.650000000000006</v>
      </c>
      <c r="H151" s="88">
        <f t="shared" si="71"/>
        <v>137.77692</v>
      </c>
      <c r="I151" s="88">
        <f t="shared" si="72"/>
        <v>42.0848856</v>
      </c>
      <c r="J151" s="88">
        <f t="shared" si="73"/>
        <v>89.4303819</v>
      </c>
      <c r="K151" s="88">
        <f t="shared" si="74"/>
        <v>8.7676845</v>
      </c>
      <c r="L151" s="88">
        <f t="shared" si="75"/>
        <v>16.6999308</v>
      </c>
      <c r="M151" s="88">
        <f t="shared" si="76"/>
        <v>1513.0101972</v>
      </c>
      <c r="N151" s="88">
        <f t="shared" si="77"/>
        <v>9924.696299247204</v>
      </c>
    </row>
    <row r="152" spans="2:14" ht="10.5" customHeight="1">
      <c r="B152" s="90">
        <v>8</v>
      </c>
      <c r="C152" s="90" t="s">
        <v>26</v>
      </c>
      <c r="D152" s="90">
        <v>416</v>
      </c>
      <c r="E152" s="90">
        <v>370</v>
      </c>
      <c r="F152" s="88">
        <f t="shared" si="69"/>
        <v>1691.1312499999997</v>
      </c>
      <c r="G152" s="88">
        <f t="shared" si="70"/>
        <v>50.730000000000004</v>
      </c>
      <c r="H152" s="88">
        <f t="shared" si="71"/>
        <v>132.75380312499996</v>
      </c>
      <c r="I152" s="88">
        <f t="shared" si="72"/>
        <v>40.550529899999994</v>
      </c>
      <c r="J152" s="88">
        <f t="shared" si="73"/>
        <v>86.16987603749999</v>
      </c>
      <c r="K152" s="88">
        <f t="shared" si="74"/>
        <v>8.4480270625</v>
      </c>
      <c r="L152" s="88">
        <f t="shared" si="75"/>
        <v>16.091074468749998</v>
      </c>
      <c r="M152" s="88">
        <f t="shared" si="76"/>
        <v>1457.8479394062497</v>
      </c>
      <c r="N152" s="88">
        <f t="shared" si="77"/>
        <v>9562.855607891053</v>
      </c>
    </row>
    <row r="153" spans="2:14" ht="10.5" customHeight="1">
      <c r="B153" s="90">
        <v>7</v>
      </c>
      <c r="C153" s="90" t="s">
        <v>26</v>
      </c>
      <c r="D153" s="90">
        <v>398</v>
      </c>
      <c r="E153" s="90">
        <v>362</v>
      </c>
      <c r="F153" s="88">
        <f t="shared" si="69"/>
        <v>1654.5662499999999</v>
      </c>
      <c r="G153" s="88">
        <f t="shared" si="70"/>
        <v>49.62</v>
      </c>
      <c r="H153" s="88">
        <f t="shared" si="71"/>
        <v>129.883450625</v>
      </c>
      <c r="I153" s="88">
        <f t="shared" si="72"/>
        <v>39.67345589999999</v>
      </c>
      <c r="J153" s="88">
        <f t="shared" si="73"/>
        <v>84.30609378749999</v>
      </c>
      <c r="K153" s="88">
        <f t="shared" si="74"/>
        <v>8.265303312499999</v>
      </c>
      <c r="L153" s="88">
        <f t="shared" si="75"/>
        <v>15.743027993749998</v>
      </c>
      <c r="M153" s="88">
        <f t="shared" si="76"/>
        <v>1426.3149183812498</v>
      </c>
      <c r="N153" s="88">
        <f t="shared" si="77"/>
        <v>9356.012549166095</v>
      </c>
    </row>
    <row r="154" spans="2:14" ht="10.5" customHeight="1">
      <c r="B154" s="90">
        <v>6</v>
      </c>
      <c r="C154" s="90" t="s">
        <v>27</v>
      </c>
      <c r="D154" s="90">
        <v>382</v>
      </c>
      <c r="E154" s="90">
        <v>352</v>
      </c>
      <c r="F154" s="88">
        <f t="shared" si="69"/>
        <v>1608.86</v>
      </c>
      <c r="G154" s="88">
        <f t="shared" si="70"/>
        <v>48.239999999999995</v>
      </c>
      <c r="H154" s="88">
        <f t="shared" si="71"/>
        <v>126.29551</v>
      </c>
      <c r="I154" s="88">
        <f t="shared" si="72"/>
        <v>38.577287999999996</v>
      </c>
      <c r="J154" s="88">
        <f t="shared" si="73"/>
        <v>81.97673699999999</v>
      </c>
      <c r="K154" s="88">
        <f t="shared" si="74"/>
        <v>8.036934999999998</v>
      </c>
      <c r="L154" s="88">
        <f t="shared" si="75"/>
        <v>15.3080449</v>
      </c>
      <c r="M154" s="88">
        <f t="shared" si="76"/>
        <v>1386.9054850999999</v>
      </c>
      <c r="N154" s="88">
        <f t="shared" si="77"/>
        <v>9097.503612897406</v>
      </c>
    </row>
    <row r="155" spans="2:14" ht="10.5" customHeight="1">
      <c r="B155" s="90">
        <v>5</v>
      </c>
      <c r="C155" s="90" t="s">
        <v>101</v>
      </c>
      <c r="D155" s="90">
        <v>366</v>
      </c>
      <c r="E155" s="90">
        <v>339</v>
      </c>
      <c r="F155" s="88">
        <f t="shared" si="69"/>
        <v>1549.4418749999998</v>
      </c>
      <c r="G155" s="88">
        <f t="shared" si="70"/>
        <v>46.47</v>
      </c>
      <c r="H155" s="88">
        <f t="shared" si="71"/>
        <v>121.63118718749998</v>
      </c>
      <c r="I155" s="88">
        <f t="shared" si="72"/>
        <v>37.152828449999994</v>
      </c>
      <c r="J155" s="88">
        <f t="shared" si="73"/>
        <v>78.94976045624998</v>
      </c>
      <c r="K155" s="88">
        <f t="shared" si="74"/>
        <v>7.740172593749999</v>
      </c>
      <c r="L155" s="88">
        <f t="shared" si="75"/>
        <v>14.742806878124998</v>
      </c>
      <c r="M155" s="88">
        <f t="shared" si="76"/>
        <v>1335.6951194343749</v>
      </c>
      <c r="N155" s="88">
        <f t="shared" si="77"/>
        <v>8761.585634588142</v>
      </c>
    </row>
    <row r="156" spans="2:14" ht="10.5" customHeight="1">
      <c r="B156" s="90">
        <v>4</v>
      </c>
      <c r="C156" s="90" t="s">
        <v>101</v>
      </c>
      <c r="D156" s="90">
        <v>347</v>
      </c>
      <c r="E156" s="90">
        <v>325</v>
      </c>
      <c r="F156" s="88">
        <f t="shared" si="69"/>
        <v>1485.453125</v>
      </c>
      <c r="G156" s="88">
        <f t="shared" si="70"/>
        <v>44.55</v>
      </c>
      <c r="H156" s="88">
        <f t="shared" si="71"/>
        <v>116.6080703125</v>
      </c>
      <c r="I156" s="88">
        <f t="shared" si="72"/>
        <v>35.61847275</v>
      </c>
      <c r="J156" s="88">
        <f t="shared" si="73"/>
        <v>75.68925459375</v>
      </c>
      <c r="K156" s="88">
        <f t="shared" si="74"/>
        <v>7.42051515625</v>
      </c>
      <c r="L156" s="88">
        <f t="shared" si="75"/>
        <v>14.133950546874999</v>
      </c>
      <c r="M156" s="88">
        <f t="shared" si="76"/>
        <v>1280.532861640625</v>
      </c>
      <c r="N156" s="88">
        <f t="shared" si="77"/>
        <v>8399.744943231994</v>
      </c>
    </row>
    <row r="157" spans="2:14" ht="10.5" customHeight="1">
      <c r="B157" s="90">
        <v>3</v>
      </c>
      <c r="C157" s="90" t="s">
        <v>101</v>
      </c>
      <c r="D157" s="90">
        <v>337</v>
      </c>
      <c r="E157" s="90">
        <v>319</v>
      </c>
      <c r="F157" s="88">
        <f t="shared" si="69"/>
        <v>1458.0293749999998</v>
      </c>
      <c r="G157" s="88">
        <f t="shared" si="70"/>
        <v>43.74</v>
      </c>
      <c r="H157" s="88">
        <f t="shared" si="71"/>
        <v>114.45530593749999</v>
      </c>
      <c r="I157" s="88">
        <f t="shared" si="72"/>
        <v>34.961191050000004</v>
      </c>
      <c r="J157" s="88">
        <f t="shared" si="73"/>
        <v>74.29253098125</v>
      </c>
      <c r="K157" s="88">
        <f t="shared" si="74"/>
        <v>7.2835814687500005</v>
      </c>
      <c r="L157" s="88">
        <f t="shared" si="75"/>
        <v>13.873140690624998</v>
      </c>
      <c r="M157" s="88">
        <f t="shared" si="76"/>
        <v>1256.9036248718749</v>
      </c>
      <c r="N157" s="88">
        <f t="shared" si="77"/>
        <v>8244.747310600804</v>
      </c>
    </row>
    <row r="158" spans="2:14" ht="10.5" customHeight="1">
      <c r="B158" s="90">
        <v>2</v>
      </c>
      <c r="C158" s="90" t="s">
        <v>101</v>
      </c>
      <c r="D158" s="90">
        <v>316</v>
      </c>
      <c r="E158" s="90">
        <v>303</v>
      </c>
      <c r="F158" s="88">
        <f t="shared" si="69"/>
        <v>1384.899375</v>
      </c>
      <c r="G158" s="88">
        <f t="shared" si="70"/>
        <v>41.519999999999996</v>
      </c>
      <c r="H158" s="88">
        <f t="shared" si="71"/>
        <v>108.7146009375</v>
      </c>
      <c r="I158" s="88">
        <f t="shared" si="72"/>
        <v>33.20704305</v>
      </c>
      <c r="J158" s="88">
        <f t="shared" si="73"/>
        <v>70.56496648125001</v>
      </c>
      <c r="K158" s="88">
        <f t="shared" si="74"/>
        <v>6.918133968750001</v>
      </c>
      <c r="L158" s="88">
        <f t="shared" si="75"/>
        <v>0</v>
      </c>
      <c r="M158" s="88">
        <f t="shared" si="76"/>
        <v>1207.0146305624999</v>
      </c>
      <c r="N158" s="88">
        <f t="shared" si="77"/>
        <v>7917.496960198857</v>
      </c>
    </row>
    <row r="159" spans="2:14" ht="10.5" customHeight="1">
      <c r="B159" s="90">
        <v>1</v>
      </c>
      <c r="C159" s="90" t="s">
        <v>28</v>
      </c>
      <c r="D159" s="90">
        <v>306</v>
      </c>
      <c r="E159" s="90">
        <v>297</v>
      </c>
      <c r="F159" s="88">
        <f t="shared" si="69"/>
        <v>1357.4756249999998</v>
      </c>
      <c r="G159" s="88">
        <f t="shared" si="70"/>
        <v>40.86138749999999</v>
      </c>
      <c r="H159" s="88">
        <f t="shared" si="71"/>
        <v>106.56183656249999</v>
      </c>
      <c r="I159" s="88">
        <f t="shared" si="72"/>
        <v>32.553285651</v>
      </c>
      <c r="J159" s="88">
        <f t="shared" si="73"/>
        <v>69.175732008375</v>
      </c>
      <c r="K159" s="88">
        <f t="shared" si="74"/>
        <v>6.781934510625</v>
      </c>
      <c r="L159" s="88">
        <f t="shared" si="75"/>
        <v>0</v>
      </c>
      <c r="M159" s="88">
        <f t="shared" si="76"/>
        <v>1183.2642237675</v>
      </c>
      <c r="N159" s="88">
        <f t="shared" si="77"/>
        <v>7761.70450429858</v>
      </c>
    </row>
    <row r="160" spans="2:14" ht="10.5" customHeight="1">
      <c r="B160" s="64"/>
      <c r="C160" s="138"/>
      <c r="D160" s="138"/>
      <c r="E160" s="138"/>
      <c r="F160" s="219"/>
      <c r="G160" s="219"/>
      <c r="H160" s="140"/>
      <c r="I160" s="140"/>
      <c r="J160" s="140"/>
      <c r="K160" s="140"/>
      <c r="L160" s="140"/>
      <c r="M160" s="148"/>
      <c r="N160" s="18"/>
    </row>
    <row r="161" spans="2:13" ht="10.5" customHeight="1">
      <c r="B161" s="298" t="str">
        <f>FORMULES!E5</f>
        <v> -- Indemnité  de  Résidence  plancher  INM  298 ----- Prix point mensuel net : 3,857 euros (I.R. non comprise)</v>
      </c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</row>
    <row r="162" spans="6:7" ht="10.5" customHeight="1">
      <c r="F162" s="5"/>
      <c r="G162" s="5"/>
    </row>
    <row r="163" spans="6:7" ht="10.5" customHeight="1">
      <c r="F163" s="5"/>
      <c r="G163" s="5"/>
    </row>
  </sheetData>
  <mergeCells count="27">
    <mergeCell ref="D136:H136"/>
    <mergeCell ref="D146:G146"/>
    <mergeCell ref="B161:M161"/>
    <mergeCell ref="C117:M117"/>
    <mergeCell ref="I120:L120"/>
    <mergeCell ref="B121:D121"/>
    <mergeCell ref="D126:I126"/>
    <mergeCell ref="D92:G92"/>
    <mergeCell ref="B107:M107"/>
    <mergeCell ref="C113:M113"/>
    <mergeCell ref="C115:M115"/>
    <mergeCell ref="I66:L66"/>
    <mergeCell ref="B67:D67"/>
    <mergeCell ref="D72:I72"/>
    <mergeCell ref="D82:H82"/>
    <mergeCell ref="C53:M53"/>
    <mergeCell ref="C59:M59"/>
    <mergeCell ref="C61:M61"/>
    <mergeCell ref="C63:M63"/>
    <mergeCell ref="C13:E13"/>
    <mergeCell ref="E18:J18"/>
    <mergeCell ref="E28:J28"/>
    <mergeCell ref="E38:H38"/>
    <mergeCell ref="C5:M5"/>
    <mergeCell ref="C7:M7"/>
    <mergeCell ref="C9:M9"/>
    <mergeCell ref="I12:L12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O188"/>
  <sheetViews>
    <sheetView workbookViewId="0" topLeftCell="A1">
      <selection activeCell="M4" sqref="M4"/>
    </sheetView>
  </sheetViews>
  <sheetFormatPr defaultColWidth="11.421875" defaultRowHeight="12.75"/>
  <cols>
    <col min="1" max="1" width="4.7109375" style="0" customWidth="1"/>
    <col min="2" max="2" width="4.140625" style="5" customWidth="1"/>
    <col min="3" max="3" width="6.28125" style="5" customWidth="1"/>
    <col min="4" max="4" width="7.00390625" style="5" customWidth="1"/>
    <col min="5" max="5" width="4.8515625" style="5" customWidth="1"/>
    <col min="6" max="6" width="7.140625" style="5" customWidth="1"/>
    <col min="7" max="7" width="8.140625" style="5" customWidth="1"/>
    <col min="8" max="8" width="8.28125" style="5" customWidth="1"/>
    <col min="9" max="9" width="5.421875" style="5" customWidth="1"/>
    <col min="10" max="10" width="7.00390625" style="5" customWidth="1"/>
    <col min="11" max="11" width="5.421875" style="5" customWidth="1"/>
    <col min="12" max="12" width="7.140625" style="5" customWidth="1"/>
    <col min="13" max="13" width="8.7109375" style="38" customWidth="1"/>
    <col min="14" max="14" width="7.7109375" style="0" customWidth="1"/>
  </cols>
  <sheetData>
    <row r="4" ht="12.75">
      <c r="M4" s="146"/>
    </row>
    <row r="5" spans="2:14" ht="19.5" customHeight="1">
      <c r="B5"/>
      <c r="C5" s="290" t="s">
        <v>162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23"/>
    </row>
    <row r="6" spans="2:14" ht="12.75">
      <c r="B6"/>
      <c r="M6" s="5"/>
      <c r="N6" s="38"/>
    </row>
    <row r="7" spans="2:14" ht="12.75">
      <c r="B7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175"/>
    </row>
    <row r="8" spans="2:14" ht="12.75">
      <c r="B8"/>
      <c r="C8"/>
      <c r="D8"/>
      <c r="E8"/>
      <c r="F8" s="41"/>
      <c r="G8" s="41"/>
      <c r="H8" s="41"/>
      <c r="I8" s="41"/>
      <c r="J8" s="41"/>
      <c r="K8" s="41"/>
      <c r="L8" s="41"/>
      <c r="M8" s="41"/>
      <c r="N8" s="41"/>
    </row>
    <row r="9" spans="2:15" ht="12.75" customHeight="1">
      <c r="B9"/>
      <c r="C9" s="291" t="s">
        <v>35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O9" s="23"/>
    </row>
    <row r="10" spans="2:14" ht="12.75">
      <c r="B10"/>
      <c r="C10"/>
      <c r="D10"/>
      <c r="E10"/>
      <c r="F10" s="41"/>
      <c r="G10" s="41"/>
      <c r="H10" s="41"/>
      <c r="I10" s="41"/>
      <c r="J10" s="41"/>
      <c r="K10" s="41"/>
      <c r="L10" s="41"/>
      <c r="M10" s="41"/>
      <c r="N10" s="41"/>
    </row>
    <row r="11" spans="2:14" ht="12.75">
      <c r="B1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175"/>
    </row>
    <row r="12" spans="2:13" ht="12.75">
      <c r="B12"/>
      <c r="H12" s="292" t="s">
        <v>36</v>
      </c>
      <c r="I12" s="292"/>
      <c r="J12" s="292"/>
      <c r="K12" s="292"/>
      <c r="L12" s="292"/>
      <c r="M12" s="44">
        <f>DATE</f>
        <v>39722</v>
      </c>
    </row>
    <row r="13" spans="2:14" ht="10.5" customHeight="1">
      <c r="B13"/>
      <c r="C13" s="224" t="s">
        <v>163</v>
      </c>
      <c r="D13" s="225"/>
      <c r="E13" s="225"/>
      <c r="F13" s="225"/>
      <c r="G13" s="54"/>
      <c r="H13" s="51"/>
      <c r="I13" s="40"/>
      <c r="J13" s="40"/>
      <c r="K13" s="40"/>
      <c r="L13" s="40"/>
      <c r="M13" s="226"/>
      <c r="N13" s="201"/>
    </row>
    <row r="14" spans="2:14" ht="10.5" customHeight="1">
      <c r="B14"/>
      <c r="C14" s="227"/>
      <c r="D14" s="228"/>
      <c r="E14" s="40"/>
      <c r="F14" s="40"/>
      <c r="G14" s="51"/>
      <c r="H14" s="51"/>
      <c r="I14" s="40"/>
      <c r="J14" s="40"/>
      <c r="K14" s="40"/>
      <c r="L14" s="40"/>
      <c r="M14" s="226"/>
      <c r="N14" s="201"/>
    </row>
    <row r="15" spans="2:14" ht="10.5" customHeight="1">
      <c r="B15"/>
      <c r="C15" s="177"/>
      <c r="D15" s="110"/>
      <c r="G15" s="52" t="s">
        <v>37</v>
      </c>
      <c r="H15" s="53"/>
      <c r="I15" s="53"/>
      <c r="J15" s="53"/>
      <c r="K15" s="53"/>
      <c r="L15" s="54"/>
      <c r="M15" s="55" t="s">
        <v>37</v>
      </c>
      <c r="N15" s="56" t="s">
        <v>38</v>
      </c>
    </row>
    <row r="16" spans="2:14" ht="10.5" customHeight="1">
      <c r="B16"/>
      <c r="C16" s="57" t="s">
        <v>39</v>
      </c>
      <c r="D16" s="57" t="s">
        <v>87</v>
      </c>
      <c r="E16" s="57" t="s">
        <v>20</v>
      </c>
      <c r="F16" s="58" t="s">
        <v>21</v>
      </c>
      <c r="G16" s="59" t="s">
        <v>41</v>
      </c>
      <c r="H16" s="130" t="s">
        <v>4</v>
      </c>
      <c r="I16" s="57" t="s">
        <v>42</v>
      </c>
      <c r="J16" s="57" t="s">
        <v>42</v>
      </c>
      <c r="K16" s="57" t="s">
        <v>43</v>
      </c>
      <c r="L16" s="57" t="s">
        <v>44</v>
      </c>
      <c r="M16" s="61" t="s">
        <v>45</v>
      </c>
      <c r="N16" s="62" t="s">
        <v>46</v>
      </c>
    </row>
    <row r="17" spans="2:14" ht="10.5" customHeight="1">
      <c r="B17"/>
      <c r="C17" s="63"/>
      <c r="D17" s="63" t="s">
        <v>47</v>
      </c>
      <c r="E17" s="63"/>
      <c r="F17" s="64"/>
      <c r="G17" s="65" t="s">
        <v>48</v>
      </c>
      <c r="H17" s="66">
        <v>0.0785</v>
      </c>
      <c r="I17" s="67">
        <v>0.024</v>
      </c>
      <c r="J17" s="67">
        <v>0.051</v>
      </c>
      <c r="K17" s="67">
        <v>0.005</v>
      </c>
      <c r="L17" s="67">
        <v>0.01</v>
      </c>
      <c r="M17" s="68" t="s">
        <v>48</v>
      </c>
      <c r="N17" s="69"/>
    </row>
    <row r="18" spans="2:14" ht="10.5" customHeight="1">
      <c r="B18"/>
      <c r="C18" s="91"/>
      <c r="D18" s="60"/>
      <c r="E18" s="60"/>
      <c r="F18" s="60"/>
      <c r="G18" s="114"/>
      <c r="H18" s="161"/>
      <c r="I18" s="161"/>
      <c r="J18" s="161"/>
      <c r="K18" s="161"/>
      <c r="L18" s="161"/>
      <c r="M18" s="180"/>
      <c r="N18" s="75"/>
    </row>
    <row r="19" spans="2:14" ht="10.5" customHeight="1">
      <c r="B19"/>
      <c r="C19" s="177"/>
      <c r="D19" s="110"/>
      <c r="E19" s="208" t="s">
        <v>164</v>
      </c>
      <c r="F19" s="110"/>
      <c r="H19" s="110"/>
      <c r="I19" s="110"/>
      <c r="J19" s="110"/>
      <c r="K19" s="110"/>
      <c r="L19" s="110"/>
      <c r="M19" s="74"/>
      <c r="N19" s="88"/>
    </row>
    <row r="20" spans="2:14" ht="10.5" customHeight="1">
      <c r="B20"/>
      <c r="C20" s="177"/>
      <c r="D20" s="110"/>
      <c r="E20" s="208"/>
      <c r="F20" s="110"/>
      <c r="H20" s="110"/>
      <c r="I20" s="110"/>
      <c r="J20" s="110"/>
      <c r="K20" s="110"/>
      <c r="L20" s="110"/>
      <c r="M20" s="74"/>
      <c r="N20" s="88"/>
    </row>
    <row r="21" spans="2:14" ht="10.5" customHeight="1">
      <c r="B21"/>
      <c r="C21" s="90">
        <v>6</v>
      </c>
      <c r="D21" s="90"/>
      <c r="E21" s="90" t="s">
        <v>165</v>
      </c>
      <c r="F21" s="91"/>
      <c r="G21" s="86"/>
      <c r="H21" s="87"/>
      <c r="I21" s="88"/>
      <c r="J21" s="88"/>
      <c r="K21" s="88"/>
      <c r="L21" s="88"/>
      <c r="M21" s="89"/>
      <c r="N21" s="88"/>
    </row>
    <row r="22" spans="2:14" ht="10.5" customHeight="1">
      <c r="B22"/>
      <c r="C22" s="90">
        <v>5</v>
      </c>
      <c r="D22" s="90" t="s">
        <v>128</v>
      </c>
      <c r="E22" s="90">
        <v>1015</v>
      </c>
      <c r="F22" s="91">
        <v>821</v>
      </c>
      <c r="G22" s="86">
        <f>F22*PA/12</f>
        <v>3752.483125</v>
      </c>
      <c r="H22" s="87">
        <f>G22*pension</f>
        <v>294.5699253125</v>
      </c>
      <c r="I22" s="88">
        <f>(G22*97/100)*C.S.G.N.D</f>
        <v>87.35780715000001</v>
      </c>
      <c r="J22" s="88">
        <f>G22*97/100*C.S.G.D</f>
        <v>185.63534019375</v>
      </c>
      <c r="K22" s="88">
        <f>G22*97/100*R.D.S</f>
        <v>18.19954315625</v>
      </c>
      <c r="L22" s="88">
        <f>IF(G22-H22&gt;Seuil*BRUT,(G22-H22)*1/100,0)</f>
        <v>34.579131996875006</v>
      </c>
      <c r="M22" s="89">
        <f>G22-(H22+I22+J22+K22+L22)</f>
        <v>3132.141377190625</v>
      </c>
      <c r="N22" s="88">
        <f>M22*6.55957</f>
        <v>20545.500613578308</v>
      </c>
    </row>
    <row r="23" spans="2:14" ht="10.5" customHeight="1">
      <c r="B23"/>
      <c r="C23" s="90">
        <v>4</v>
      </c>
      <c r="D23" s="90" t="s">
        <v>128</v>
      </c>
      <c r="E23" s="90">
        <v>966</v>
      </c>
      <c r="F23" s="91">
        <v>783</v>
      </c>
      <c r="G23" s="86">
        <f>F23*PA/12</f>
        <v>3578.799375</v>
      </c>
      <c r="H23" s="87">
        <f>G23*pension</f>
        <v>280.9357509375</v>
      </c>
      <c r="I23" s="88">
        <f>(G23*97/100)*C.S.G.N.D</f>
        <v>83.31444945</v>
      </c>
      <c r="J23" s="88">
        <f>G23*97/100*C.S.G.D</f>
        <v>177.04320508125</v>
      </c>
      <c r="K23" s="88">
        <f>G23*97/100*R.D.S</f>
        <v>17.35717696875</v>
      </c>
      <c r="L23" s="88">
        <f>IF(G23-H23&gt;Seuil*BRUT,(G23-H23)*1/100,0)</f>
        <v>32.978636240625</v>
      </c>
      <c r="M23" s="89">
        <f>G23-(H23+I23+J23+K23+L23)</f>
        <v>2987.170156321875</v>
      </c>
      <c r="N23" s="88">
        <f>M23*6.55957</f>
        <v>19594.55174230428</v>
      </c>
    </row>
    <row r="24" spans="2:14" ht="10.5" customHeight="1">
      <c r="B24"/>
      <c r="C24" s="90">
        <v>3</v>
      </c>
      <c r="D24" s="90" t="s">
        <v>128</v>
      </c>
      <c r="E24" s="90">
        <v>916</v>
      </c>
      <c r="F24" s="91">
        <v>746</v>
      </c>
      <c r="G24" s="86">
        <f>F24*PA/12</f>
        <v>3409.68625</v>
      </c>
      <c r="H24" s="87">
        <f>G24*pension</f>
        <v>267.66037062500004</v>
      </c>
      <c r="I24" s="88">
        <f>(G24*97/100)*C.S.G.N.D</f>
        <v>79.37749590000001</v>
      </c>
      <c r="J24" s="88">
        <f>G24*97/100*C.S.G.D</f>
        <v>168.67717878750003</v>
      </c>
      <c r="K24" s="88">
        <f>G24*97/100*R.D.S</f>
        <v>16.536978312500004</v>
      </c>
      <c r="L24" s="88">
        <f>IF(G24-H24&gt;Seuil*BRUT,(G24-H24)*1/100,0)</f>
        <v>31.420258793749998</v>
      </c>
      <c r="M24" s="89">
        <f>G24-(H24+I24+J24+K24+L24)</f>
        <v>2846.01396758125</v>
      </c>
      <c r="N24" s="88">
        <f>M24*6.55957</f>
        <v>18668.627841326943</v>
      </c>
    </row>
    <row r="25" spans="2:14" ht="10.5" customHeight="1">
      <c r="B25"/>
      <c r="C25" s="90">
        <v>2</v>
      </c>
      <c r="D25" s="90" t="s">
        <v>128</v>
      </c>
      <c r="E25" s="90">
        <v>864</v>
      </c>
      <c r="F25" s="91">
        <v>706</v>
      </c>
      <c r="G25" s="86">
        <f>F25*PA/12</f>
        <v>3226.86125</v>
      </c>
      <c r="H25" s="87">
        <f>G25*pension</f>
        <v>253.308608125</v>
      </c>
      <c r="I25" s="88">
        <f>(G25*97/100)*C.S.G.N.D</f>
        <v>75.12132989999999</v>
      </c>
      <c r="J25" s="88">
        <f>G25*97/100*C.S.G.D</f>
        <v>159.6328260375</v>
      </c>
      <c r="K25" s="88">
        <f>G25*97/100*R.D.S</f>
        <v>15.650277062499999</v>
      </c>
      <c r="L25" s="88">
        <f>IF(G25-H25&gt;Seuil*BRUT,(G25-H25)*1/100,0)</f>
        <v>29.735526418750002</v>
      </c>
      <c r="M25" s="89">
        <f>G25-(H25+I25+J25+K25+L25)</f>
        <v>2693.41268245625</v>
      </c>
      <c r="N25" s="88">
        <f>M25*6.55957</f>
        <v>17667.629029459542</v>
      </c>
    </row>
    <row r="26" spans="2:14" ht="10.5" customHeight="1">
      <c r="B26"/>
      <c r="C26" s="90">
        <v>1</v>
      </c>
      <c r="D26" s="90" t="s">
        <v>128</v>
      </c>
      <c r="E26" s="90">
        <v>811</v>
      </c>
      <c r="F26" s="91">
        <v>665</v>
      </c>
      <c r="G26" s="86">
        <f>F26*PA/12</f>
        <v>3039.4656249999994</v>
      </c>
      <c r="H26" s="87">
        <f>G26*pension</f>
        <v>238.59805156249996</v>
      </c>
      <c r="I26" s="88">
        <f>(G26*97/100)*C.S.G.N.D</f>
        <v>70.75875975</v>
      </c>
      <c r="J26" s="88">
        <f>G26*97/100*C.S.G.D</f>
        <v>150.36236446874997</v>
      </c>
      <c r="K26" s="88">
        <f>G26*97/100*R.D.S</f>
        <v>14.74140828125</v>
      </c>
      <c r="L26" s="88">
        <f>IF(G26-H26&gt;Seuil*BRUT,(G26-H26)*1/100,0)</f>
        <v>28.008675734374993</v>
      </c>
      <c r="M26" s="89">
        <f>G26-(H26+I26+J26+K26+L26)</f>
        <v>2536.9963652031242</v>
      </c>
      <c r="N26" s="88">
        <f>M26*6.55957</f>
        <v>16641.605247295458</v>
      </c>
    </row>
    <row r="27" spans="2:14" ht="10.5" customHeight="1">
      <c r="B27"/>
      <c r="C27" s="91"/>
      <c r="D27" s="60"/>
      <c r="E27" s="60"/>
      <c r="F27" s="60"/>
      <c r="G27" s="135"/>
      <c r="H27" s="93"/>
      <c r="I27" s="93"/>
      <c r="J27" s="93"/>
      <c r="K27" s="93"/>
      <c r="L27" s="93"/>
      <c r="M27" s="74"/>
      <c r="N27" s="88"/>
    </row>
    <row r="28" spans="2:14" ht="10.5" customHeight="1">
      <c r="B28"/>
      <c r="C28" s="177"/>
      <c r="D28" s="110"/>
      <c r="E28" s="208" t="s">
        <v>166</v>
      </c>
      <c r="F28" s="110"/>
      <c r="H28" s="110"/>
      <c r="I28" s="110"/>
      <c r="J28" s="110"/>
      <c r="K28" s="110"/>
      <c r="L28" s="110"/>
      <c r="M28" s="74"/>
      <c r="N28" s="88"/>
    </row>
    <row r="29" spans="2:14" ht="10.5" customHeight="1">
      <c r="B29"/>
      <c r="C29" s="177"/>
      <c r="D29" s="110"/>
      <c r="E29" s="208"/>
      <c r="F29" s="110"/>
      <c r="H29" s="110"/>
      <c r="I29" s="110"/>
      <c r="J29" s="110"/>
      <c r="K29" s="110"/>
      <c r="L29" s="110"/>
      <c r="M29" s="74"/>
      <c r="N29" s="88"/>
    </row>
    <row r="30" spans="2:14" ht="10.5" customHeight="1">
      <c r="B30"/>
      <c r="C30" s="90">
        <v>6</v>
      </c>
      <c r="D30" s="90"/>
      <c r="E30" s="90">
        <v>1015</v>
      </c>
      <c r="F30" s="91">
        <v>821</v>
      </c>
      <c r="G30" s="86">
        <f aca="true" t="shared" si="0" ref="G30:G35">F30*PA/12</f>
        <v>3752.483125</v>
      </c>
      <c r="H30" s="87">
        <f aca="true" t="shared" si="1" ref="H30:H35">G30*pension</f>
        <v>294.5699253125</v>
      </c>
      <c r="I30" s="88">
        <f aca="true" t="shared" si="2" ref="I30:I35">(G30*97/100)*C.S.G.N.D</f>
        <v>87.35780715000001</v>
      </c>
      <c r="J30" s="88">
        <f aca="true" t="shared" si="3" ref="J30:J35">G30*97/100*C.S.G.D</f>
        <v>185.63534019375</v>
      </c>
      <c r="K30" s="88">
        <f aca="true" t="shared" si="4" ref="K30:K35">G30*97/100*R.D.S</f>
        <v>18.19954315625</v>
      </c>
      <c r="L30" s="88">
        <f aca="true" t="shared" si="5" ref="L30:L35">IF(G30-H30&gt;Seuil*BRUT,(G30-H30)*1/100,0)</f>
        <v>34.579131996875006</v>
      </c>
      <c r="M30" s="89">
        <f aca="true" t="shared" si="6" ref="M30:M35">G30-(H30+I30+J30+K30+L30)</f>
        <v>3132.141377190625</v>
      </c>
      <c r="N30" s="88">
        <f aca="true" t="shared" si="7" ref="N30:N35">M30*6.55957</f>
        <v>20545.500613578308</v>
      </c>
    </row>
    <row r="31" spans="2:14" ht="10.5" customHeight="1">
      <c r="B31"/>
      <c r="C31" s="90">
        <v>5</v>
      </c>
      <c r="D31" s="90" t="s">
        <v>128</v>
      </c>
      <c r="E31" s="90">
        <v>966</v>
      </c>
      <c r="F31" s="91">
        <v>783</v>
      </c>
      <c r="G31" s="86">
        <f t="shared" si="0"/>
        <v>3578.799375</v>
      </c>
      <c r="H31" s="87">
        <f t="shared" si="1"/>
        <v>280.9357509375</v>
      </c>
      <c r="I31" s="88">
        <f t="shared" si="2"/>
        <v>83.31444945</v>
      </c>
      <c r="J31" s="88">
        <f t="shared" si="3"/>
        <v>177.04320508125</v>
      </c>
      <c r="K31" s="88">
        <f t="shared" si="4"/>
        <v>17.35717696875</v>
      </c>
      <c r="L31" s="88">
        <f t="shared" si="5"/>
        <v>32.978636240625</v>
      </c>
      <c r="M31" s="89">
        <f t="shared" si="6"/>
        <v>2987.170156321875</v>
      </c>
      <c r="N31" s="88">
        <f t="shared" si="7"/>
        <v>19594.55174230428</v>
      </c>
    </row>
    <row r="32" spans="2:14" ht="10.5" customHeight="1">
      <c r="B32"/>
      <c r="C32" s="90">
        <v>4</v>
      </c>
      <c r="D32" s="90" t="s">
        <v>128</v>
      </c>
      <c r="E32" s="90">
        <v>916</v>
      </c>
      <c r="F32" s="91">
        <v>746</v>
      </c>
      <c r="G32" s="86">
        <f t="shared" si="0"/>
        <v>3409.68625</v>
      </c>
      <c r="H32" s="87">
        <f t="shared" si="1"/>
        <v>267.66037062500004</v>
      </c>
      <c r="I32" s="88">
        <f t="shared" si="2"/>
        <v>79.37749590000001</v>
      </c>
      <c r="J32" s="88">
        <f t="shared" si="3"/>
        <v>168.67717878750003</v>
      </c>
      <c r="K32" s="88">
        <f t="shared" si="4"/>
        <v>16.536978312500004</v>
      </c>
      <c r="L32" s="88">
        <f t="shared" si="5"/>
        <v>31.420258793749998</v>
      </c>
      <c r="M32" s="89">
        <f t="shared" si="6"/>
        <v>2846.01396758125</v>
      </c>
      <c r="N32" s="88">
        <f t="shared" si="7"/>
        <v>18668.627841326943</v>
      </c>
    </row>
    <row r="33" spans="2:14" ht="10.5" customHeight="1">
      <c r="B33"/>
      <c r="C33" s="90">
        <v>3</v>
      </c>
      <c r="D33" s="90" t="s">
        <v>128</v>
      </c>
      <c r="E33" s="90">
        <v>864</v>
      </c>
      <c r="F33" s="91">
        <v>706</v>
      </c>
      <c r="G33" s="86">
        <f t="shared" si="0"/>
        <v>3226.86125</v>
      </c>
      <c r="H33" s="87">
        <f t="shared" si="1"/>
        <v>253.308608125</v>
      </c>
      <c r="I33" s="88">
        <f t="shared" si="2"/>
        <v>75.12132989999999</v>
      </c>
      <c r="J33" s="88">
        <f t="shared" si="3"/>
        <v>159.6328260375</v>
      </c>
      <c r="K33" s="88">
        <f t="shared" si="4"/>
        <v>15.650277062499999</v>
      </c>
      <c r="L33" s="88">
        <f t="shared" si="5"/>
        <v>29.735526418750002</v>
      </c>
      <c r="M33" s="89">
        <f t="shared" si="6"/>
        <v>2693.41268245625</v>
      </c>
      <c r="N33" s="88">
        <f t="shared" si="7"/>
        <v>17667.629029459542</v>
      </c>
    </row>
    <row r="34" spans="2:14" ht="10.5" customHeight="1">
      <c r="B34"/>
      <c r="C34" s="90">
        <v>2</v>
      </c>
      <c r="D34" s="90" t="s">
        <v>128</v>
      </c>
      <c r="E34" s="90">
        <v>811</v>
      </c>
      <c r="F34" s="91">
        <v>665</v>
      </c>
      <c r="G34" s="86">
        <f t="shared" si="0"/>
        <v>3039.4656249999994</v>
      </c>
      <c r="H34" s="87">
        <f t="shared" si="1"/>
        <v>238.59805156249996</v>
      </c>
      <c r="I34" s="88">
        <f t="shared" si="2"/>
        <v>70.75875975</v>
      </c>
      <c r="J34" s="88">
        <f t="shared" si="3"/>
        <v>150.36236446874997</v>
      </c>
      <c r="K34" s="88">
        <f t="shared" si="4"/>
        <v>14.74140828125</v>
      </c>
      <c r="L34" s="88">
        <f t="shared" si="5"/>
        <v>28.008675734374993</v>
      </c>
      <c r="M34" s="89">
        <f t="shared" si="6"/>
        <v>2536.9963652031242</v>
      </c>
      <c r="N34" s="88">
        <f t="shared" si="7"/>
        <v>16641.605247295458</v>
      </c>
    </row>
    <row r="35" spans="2:14" ht="10.5" customHeight="1">
      <c r="B35"/>
      <c r="C35" s="90">
        <v>1</v>
      </c>
      <c r="D35" s="90" t="s">
        <v>128</v>
      </c>
      <c r="E35" s="90">
        <v>759</v>
      </c>
      <c r="F35" s="91">
        <v>626</v>
      </c>
      <c r="G35" s="86">
        <f t="shared" si="0"/>
        <v>2861.21125</v>
      </c>
      <c r="H35" s="87">
        <f t="shared" si="1"/>
        <v>224.605083125</v>
      </c>
      <c r="I35" s="88">
        <f t="shared" si="2"/>
        <v>66.60899789999999</v>
      </c>
      <c r="J35" s="88">
        <f t="shared" si="3"/>
        <v>141.54412053749996</v>
      </c>
      <c r="K35" s="88">
        <f t="shared" si="4"/>
        <v>13.876874562499998</v>
      </c>
      <c r="L35" s="88">
        <f t="shared" si="5"/>
        <v>26.36606166875</v>
      </c>
      <c r="M35" s="89">
        <f t="shared" si="6"/>
        <v>2388.21011220625</v>
      </c>
      <c r="N35" s="88">
        <f t="shared" si="7"/>
        <v>15665.631405724751</v>
      </c>
    </row>
    <row r="36" spans="2:14" ht="10.5" customHeight="1">
      <c r="B36"/>
      <c r="C36" s="91"/>
      <c r="D36" s="60"/>
      <c r="E36" s="60"/>
      <c r="F36" s="60"/>
      <c r="G36" s="93"/>
      <c r="H36" s="93"/>
      <c r="I36" s="93"/>
      <c r="J36" s="93"/>
      <c r="K36" s="93"/>
      <c r="L36" s="93"/>
      <c r="M36" s="74"/>
      <c r="N36" s="88"/>
    </row>
    <row r="37" spans="2:14" ht="10.5" customHeight="1">
      <c r="B37"/>
      <c r="C37" s="76"/>
      <c r="D37" s="77"/>
      <c r="E37" s="293" t="s">
        <v>167</v>
      </c>
      <c r="F37" s="293"/>
      <c r="G37" s="293"/>
      <c r="H37" s="293"/>
      <c r="I37" s="293"/>
      <c r="J37" s="293"/>
      <c r="K37" s="229"/>
      <c r="L37" s="229"/>
      <c r="M37" s="181"/>
      <c r="N37" s="88"/>
    </row>
    <row r="38" spans="2:14" ht="10.5" customHeight="1">
      <c r="B38"/>
      <c r="C38" s="177"/>
      <c r="D38" s="110"/>
      <c r="E38" s="208"/>
      <c r="F38" s="60"/>
      <c r="G38" s="93"/>
      <c r="H38" s="60"/>
      <c r="I38" s="60"/>
      <c r="J38" s="60"/>
      <c r="K38" s="60"/>
      <c r="L38" s="60"/>
      <c r="M38" s="74"/>
      <c r="N38" s="88"/>
    </row>
    <row r="39" spans="2:14" ht="10.5" customHeight="1">
      <c r="B39"/>
      <c r="C39" s="90">
        <v>8</v>
      </c>
      <c r="D39" s="90"/>
      <c r="E39" s="90">
        <v>966</v>
      </c>
      <c r="F39" s="91">
        <v>783</v>
      </c>
      <c r="G39" s="86">
        <f aca="true" t="shared" si="8" ref="G39:G46">F39*PA/12</f>
        <v>3578.799375</v>
      </c>
      <c r="H39" s="87">
        <f aca="true" t="shared" si="9" ref="H39:H46">G39*pension</f>
        <v>280.9357509375</v>
      </c>
      <c r="I39" s="88">
        <f aca="true" t="shared" si="10" ref="I39:I46">(G39*97/100)*C.S.G.N.D</f>
        <v>83.31444945</v>
      </c>
      <c r="J39" s="88">
        <f aca="true" t="shared" si="11" ref="J39:J46">G39*97/100*C.S.G.D</f>
        <v>177.04320508125</v>
      </c>
      <c r="K39" s="88">
        <f aca="true" t="shared" si="12" ref="K39:K46">G39*97/100*R.D.S</f>
        <v>17.35717696875</v>
      </c>
      <c r="L39" s="88">
        <f aca="true" t="shared" si="13" ref="L39:L46">IF(G39-H39&gt;Seuil*BRUT,(G39-H39)*1/100,0)</f>
        <v>32.978636240625</v>
      </c>
      <c r="M39" s="89">
        <f aca="true" t="shared" si="14" ref="M39:M46">G39-(H39+I39+J39+K39+L39)</f>
        <v>2987.170156321875</v>
      </c>
      <c r="N39" s="88">
        <f aca="true" t="shared" si="15" ref="N39:N46">M39*6.55957</f>
        <v>19594.55174230428</v>
      </c>
    </row>
    <row r="40" spans="2:14" ht="10.5" customHeight="1">
      <c r="B40"/>
      <c r="C40" s="90">
        <v>7</v>
      </c>
      <c r="D40" s="90" t="s">
        <v>155</v>
      </c>
      <c r="E40" s="90">
        <v>916</v>
      </c>
      <c r="F40" s="91">
        <v>746</v>
      </c>
      <c r="G40" s="86">
        <f t="shared" si="8"/>
        <v>3409.68625</v>
      </c>
      <c r="H40" s="87">
        <f t="shared" si="9"/>
        <v>267.66037062500004</v>
      </c>
      <c r="I40" s="88">
        <f t="shared" si="10"/>
        <v>79.37749590000001</v>
      </c>
      <c r="J40" s="88">
        <f t="shared" si="11"/>
        <v>168.67717878750003</v>
      </c>
      <c r="K40" s="88">
        <f t="shared" si="12"/>
        <v>16.536978312500004</v>
      </c>
      <c r="L40" s="88">
        <f t="shared" si="13"/>
        <v>31.420258793749998</v>
      </c>
      <c r="M40" s="89">
        <f t="shared" si="14"/>
        <v>2846.01396758125</v>
      </c>
      <c r="N40" s="88">
        <f t="shared" si="15"/>
        <v>18668.627841326943</v>
      </c>
    </row>
    <row r="41" spans="2:14" ht="10.5" customHeight="1">
      <c r="B41"/>
      <c r="C41" s="90">
        <v>6</v>
      </c>
      <c r="D41" s="90" t="s">
        <v>155</v>
      </c>
      <c r="E41" s="90">
        <v>864</v>
      </c>
      <c r="F41" s="91">
        <v>706</v>
      </c>
      <c r="G41" s="86">
        <f t="shared" si="8"/>
        <v>3226.86125</v>
      </c>
      <c r="H41" s="87">
        <f t="shared" si="9"/>
        <v>253.308608125</v>
      </c>
      <c r="I41" s="88">
        <f t="shared" si="10"/>
        <v>75.12132989999999</v>
      </c>
      <c r="J41" s="88">
        <f t="shared" si="11"/>
        <v>159.6328260375</v>
      </c>
      <c r="K41" s="88">
        <f t="shared" si="12"/>
        <v>15.650277062499999</v>
      </c>
      <c r="L41" s="88">
        <f t="shared" si="13"/>
        <v>29.735526418750002</v>
      </c>
      <c r="M41" s="89">
        <f t="shared" si="14"/>
        <v>2693.41268245625</v>
      </c>
      <c r="N41" s="88">
        <f t="shared" si="15"/>
        <v>17667.629029459542</v>
      </c>
    </row>
    <row r="42" spans="2:14" ht="10.5" customHeight="1">
      <c r="B42"/>
      <c r="C42" s="90">
        <v>5</v>
      </c>
      <c r="D42" s="90" t="s">
        <v>26</v>
      </c>
      <c r="E42" s="90">
        <v>811</v>
      </c>
      <c r="F42" s="91">
        <v>665</v>
      </c>
      <c r="G42" s="86">
        <f t="shared" si="8"/>
        <v>3039.4656249999994</v>
      </c>
      <c r="H42" s="87">
        <f t="shared" si="9"/>
        <v>238.59805156249996</v>
      </c>
      <c r="I42" s="88">
        <f t="shared" si="10"/>
        <v>70.75875975</v>
      </c>
      <c r="J42" s="88">
        <f t="shared" si="11"/>
        <v>150.36236446874997</v>
      </c>
      <c r="K42" s="88">
        <f t="shared" si="12"/>
        <v>14.74140828125</v>
      </c>
      <c r="L42" s="88">
        <f t="shared" si="13"/>
        <v>28.008675734374993</v>
      </c>
      <c r="M42" s="89">
        <f t="shared" si="14"/>
        <v>2536.9963652031242</v>
      </c>
      <c r="N42" s="88">
        <f t="shared" si="15"/>
        <v>16641.605247295458</v>
      </c>
    </row>
    <row r="43" spans="2:14" ht="10.5" customHeight="1">
      <c r="B43"/>
      <c r="C43" s="90">
        <v>4</v>
      </c>
      <c r="D43" s="90" t="s">
        <v>26</v>
      </c>
      <c r="E43" s="90">
        <v>759</v>
      </c>
      <c r="F43" s="91">
        <v>626</v>
      </c>
      <c r="G43" s="86">
        <f t="shared" si="8"/>
        <v>2861.21125</v>
      </c>
      <c r="H43" s="87">
        <f t="shared" si="9"/>
        <v>224.605083125</v>
      </c>
      <c r="I43" s="88">
        <f t="shared" si="10"/>
        <v>66.60899789999999</v>
      </c>
      <c r="J43" s="88">
        <f t="shared" si="11"/>
        <v>141.54412053749996</v>
      </c>
      <c r="K43" s="88">
        <f t="shared" si="12"/>
        <v>13.876874562499998</v>
      </c>
      <c r="L43" s="88">
        <f t="shared" si="13"/>
        <v>26.36606166875</v>
      </c>
      <c r="M43" s="89">
        <f t="shared" si="14"/>
        <v>2388.21011220625</v>
      </c>
      <c r="N43" s="88">
        <f t="shared" si="15"/>
        <v>15665.631405724751</v>
      </c>
    </row>
    <row r="44" spans="2:14" ht="10.5" customHeight="1">
      <c r="B44"/>
      <c r="C44" s="90">
        <v>3</v>
      </c>
      <c r="D44" s="90" t="s">
        <v>26</v>
      </c>
      <c r="E44" s="90">
        <v>701</v>
      </c>
      <c r="F44" s="91">
        <v>582</v>
      </c>
      <c r="G44" s="86">
        <f t="shared" si="8"/>
        <v>2660.1037499999998</v>
      </c>
      <c r="H44" s="87">
        <f t="shared" si="9"/>
        <v>208.81814437499997</v>
      </c>
      <c r="I44" s="88">
        <f t="shared" si="10"/>
        <v>61.92721529999999</v>
      </c>
      <c r="J44" s="88">
        <f t="shared" si="11"/>
        <v>131.59533251249997</v>
      </c>
      <c r="K44" s="88">
        <f t="shared" si="12"/>
        <v>12.901503187499998</v>
      </c>
      <c r="L44" s="88">
        <f t="shared" si="13"/>
        <v>24.512856056249998</v>
      </c>
      <c r="M44" s="89">
        <f t="shared" si="14"/>
        <v>2220.34869856875</v>
      </c>
      <c r="N44" s="88">
        <f t="shared" si="15"/>
        <v>14564.532712670616</v>
      </c>
    </row>
    <row r="45" spans="2:14" ht="10.5" customHeight="1">
      <c r="B45"/>
      <c r="C45" s="90">
        <v>2</v>
      </c>
      <c r="D45" s="90" t="s">
        <v>97</v>
      </c>
      <c r="E45" s="90">
        <v>641</v>
      </c>
      <c r="F45" s="91">
        <v>536</v>
      </c>
      <c r="G45" s="86">
        <f t="shared" si="8"/>
        <v>2449.855</v>
      </c>
      <c r="H45" s="87">
        <f t="shared" si="9"/>
        <v>192.3136175</v>
      </c>
      <c r="I45" s="88">
        <f t="shared" si="10"/>
        <v>57.0326244</v>
      </c>
      <c r="J45" s="88">
        <f t="shared" si="11"/>
        <v>121.19432685</v>
      </c>
      <c r="K45" s="88">
        <f t="shared" si="12"/>
        <v>11.881796750000001</v>
      </c>
      <c r="L45" s="88">
        <f t="shared" si="13"/>
        <v>22.575413825000002</v>
      </c>
      <c r="M45" s="89">
        <f t="shared" si="14"/>
        <v>2044.857220675</v>
      </c>
      <c r="N45" s="88">
        <f t="shared" si="15"/>
        <v>13413.38407902311</v>
      </c>
    </row>
    <row r="46" spans="2:14" ht="10.5" customHeight="1">
      <c r="B46"/>
      <c r="C46" s="90">
        <v>1</v>
      </c>
      <c r="D46" s="90" t="s">
        <v>27</v>
      </c>
      <c r="E46" s="90">
        <v>593</v>
      </c>
      <c r="F46" s="91">
        <v>500</v>
      </c>
      <c r="G46" s="86">
        <f t="shared" si="8"/>
        <v>2285.3125</v>
      </c>
      <c r="H46" s="87">
        <f t="shared" si="9"/>
        <v>179.39703125</v>
      </c>
      <c r="I46" s="88">
        <f t="shared" si="10"/>
        <v>53.20207500000001</v>
      </c>
      <c r="J46" s="88">
        <f t="shared" si="11"/>
        <v>113.054409375</v>
      </c>
      <c r="K46" s="88">
        <f t="shared" si="12"/>
        <v>11.083765625000002</v>
      </c>
      <c r="L46" s="88">
        <f t="shared" si="13"/>
        <v>21.059154687499998</v>
      </c>
      <c r="M46" s="89">
        <f t="shared" si="14"/>
        <v>1907.5160640625</v>
      </c>
      <c r="N46" s="88">
        <f t="shared" si="15"/>
        <v>12512.485148342452</v>
      </c>
    </row>
    <row r="47" spans="2:14" ht="10.5" customHeight="1">
      <c r="B47"/>
      <c r="C47" s="91"/>
      <c r="D47" s="60"/>
      <c r="E47" s="60"/>
      <c r="F47" s="60"/>
      <c r="G47" s="93"/>
      <c r="H47" s="93"/>
      <c r="I47" s="93"/>
      <c r="J47" s="93"/>
      <c r="K47" s="93"/>
      <c r="L47" s="93"/>
      <c r="M47" s="74"/>
      <c r="N47" s="88"/>
    </row>
    <row r="48" spans="2:14" ht="10.5" customHeight="1">
      <c r="B48"/>
      <c r="C48" s="76"/>
      <c r="D48" s="77"/>
      <c r="E48" s="293" t="s">
        <v>168</v>
      </c>
      <c r="F48" s="293"/>
      <c r="G48" s="293"/>
      <c r="H48" s="293"/>
      <c r="I48" s="77"/>
      <c r="J48" s="77"/>
      <c r="K48" s="77"/>
      <c r="L48" s="77"/>
      <c r="M48" s="181"/>
      <c r="N48" s="88"/>
    </row>
    <row r="49" spans="2:14" ht="10.5" customHeight="1">
      <c r="B49"/>
      <c r="C49" s="76"/>
      <c r="D49" s="77"/>
      <c r="E49" s="96"/>
      <c r="F49" s="154"/>
      <c r="G49" s="154"/>
      <c r="H49" s="154"/>
      <c r="I49" s="77"/>
      <c r="J49" s="77"/>
      <c r="K49" s="77"/>
      <c r="L49" s="77"/>
      <c r="M49" s="181"/>
      <c r="N49" s="88"/>
    </row>
    <row r="50" spans="2:14" ht="10.5" customHeight="1">
      <c r="B50"/>
      <c r="C50" s="90">
        <v>11</v>
      </c>
      <c r="D50" s="90"/>
      <c r="E50" s="230">
        <v>801</v>
      </c>
      <c r="F50" s="91">
        <v>658</v>
      </c>
      <c r="G50" s="86">
        <f aca="true" t="shared" si="16" ref="G50:G60">F50*PA/12</f>
        <v>3007.47125</v>
      </c>
      <c r="H50" s="87">
        <f aca="true" t="shared" si="17" ref="H50:H60">G50*pension</f>
        <v>236.086493125</v>
      </c>
      <c r="I50" s="88">
        <f aca="true" t="shared" si="18" ref="I50:I60">(G50*97/100)*C.S.G.N.D</f>
        <v>70.01393069999999</v>
      </c>
      <c r="J50" s="88">
        <f aca="true" t="shared" si="19" ref="J50:J60">G50*97/100*C.S.G.D</f>
        <v>148.77960273749997</v>
      </c>
      <c r="K50" s="88">
        <f aca="true" t="shared" si="20" ref="K50:K60">G50*97/100*R.D.S</f>
        <v>14.586235562499999</v>
      </c>
      <c r="L50" s="88">
        <f aca="true" t="shared" si="21" ref="L50:L60">IF(G50-H50&gt;Seuil*BRUT,(G50-H50)*1/100,0)</f>
        <v>27.71384756875</v>
      </c>
      <c r="M50" s="89">
        <f aca="true" t="shared" si="22" ref="M50:M60">G50-(H50+I50+J50+K50+L50)</f>
        <v>2510.29114030625</v>
      </c>
      <c r="N50" s="88">
        <f aca="true" t="shared" si="23" ref="N50:N60">M50*6.55957</f>
        <v>16466.430455218666</v>
      </c>
    </row>
    <row r="51" spans="2:14" ht="10.5" customHeight="1">
      <c r="B51"/>
      <c r="C51" s="90">
        <v>10</v>
      </c>
      <c r="D51" s="90" t="s">
        <v>24</v>
      </c>
      <c r="E51" s="230">
        <v>750</v>
      </c>
      <c r="F51" s="91">
        <v>619</v>
      </c>
      <c r="G51" s="86">
        <f t="shared" si="16"/>
        <v>2829.216875</v>
      </c>
      <c r="H51" s="87">
        <f t="shared" si="17"/>
        <v>222.0935246875</v>
      </c>
      <c r="I51" s="88">
        <f t="shared" si="18"/>
        <v>65.86416885</v>
      </c>
      <c r="J51" s="88">
        <f t="shared" si="19"/>
        <v>139.96135880625</v>
      </c>
      <c r="K51" s="88">
        <f t="shared" si="20"/>
        <v>13.72170184375</v>
      </c>
      <c r="L51" s="88">
        <f t="shared" si="21"/>
        <v>26.071233503125</v>
      </c>
      <c r="M51" s="89">
        <f t="shared" si="22"/>
        <v>2361.504887309375</v>
      </c>
      <c r="N51" s="88">
        <f t="shared" si="23"/>
        <v>15490.456613647957</v>
      </c>
    </row>
    <row r="52" spans="2:14" ht="10.5" customHeight="1">
      <c r="B52"/>
      <c r="C52" s="90">
        <v>9</v>
      </c>
      <c r="D52" s="90" t="s">
        <v>24</v>
      </c>
      <c r="E52" s="90">
        <v>710</v>
      </c>
      <c r="F52" s="91">
        <v>589</v>
      </c>
      <c r="G52" s="86">
        <f t="shared" si="16"/>
        <v>2692.098125</v>
      </c>
      <c r="H52" s="87">
        <f t="shared" si="17"/>
        <v>211.3297028125</v>
      </c>
      <c r="I52" s="88">
        <f t="shared" si="18"/>
        <v>62.67204435</v>
      </c>
      <c r="J52" s="88">
        <f t="shared" si="19"/>
        <v>133.17809424375</v>
      </c>
      <c r="K52" s="88">
        <f t="shared" si="20"/>
        <v>13.05667590625</v>
      </c>
      <c r="L52" s="88">
        <f t="shared" si="21"/>
        <v>24.807684221875</v>
      </c>
      <c r="M52" s="89">
        <f t="shared" si="22"/>
        <v>2247.053923465625</v>
      </c>
      <c r="N52" s="88">
        <f t="shared" si="23"/>
        <v>14739.707504747408</v>
      </c>
    </row>
    <row r="53" spans="2:14" ht="10.5" customHeight="1">
      <c r="B53"/>
      <c r="C53" s="90">
        <v>8</v>
      </c>
      <c r="D53" s="90" t="s">
        <v>24</v>
      </c>
      <c r="E53" s="90">
        <v>668</v>
      </c>
      <c r="F53" s="91">
        <v>557</v>
      </c>
      <c r="G53" s="86">
        <f t="shared" si="16"/>
        <v>2545.8381249999998</v>
      </c>
      <c r="H53" s="87">
        <f t="shared" si="17"/>
        <v>199.84829281249998</v>
      </c>
      <c r="I53" s="88">
        <f t="shared" si="18"/>
        <v>59.267111549999996</v>
      </c>
      <c r="J53" s="88">
        <f t="shared" si="19"/>
        <v>125.94261204374997</v>
      </c>
      <c r="K53" s="88">
        <f t="shared" si="20"/>
        <v>12.347314906249999</v>
      </c>
      <c r="L53" s="88">
        <f t="shared" si="21"/>
        <v>23.459898321875</v>
      </c>
      <c r="M53" s="89">
        <f t="shared" si="22"/>
        <v>2124.972895365625</v>
      </c>
      <c r="N53" s="88">
        <f t="shared" si="23"/>
        <v>13938.908455253491</v>
      </c>
    </row>
    <row r="54" spans="2:14" ht="10.5" customHeight="1">
      <c r="B54"/>
      <c r="C54" s="90">
        <v>7</v>
      </c>
      <c r="D54" s="90" t="s">
        <v>24</v>
      </c>
      <c r="E54" s="90">
        <v>621</v>
      </c>
      <c r="F54" s="91">
        <v>521</v>
      </c>
      <c r="G54" s="86">
        <f t="shared" si="16"/>
        <v>2381.2956249999997</v>
      </c>
      <c r="H54" s="87">
        <f t="shared" si="17"/>
        <v>186.93170656249998</v>
      </c>
      <c r="I54" s="88">
        <f t="shared" si="18"/>
        <v>55.43656214999999</v>
      </c>
      <c r="J54" s="88">
        <f t="shared" si="19"/>
        <v>117.80269456874998</v>
      </c>
      <c r="K54" s="88">
        <f t="shared" si="20"/>
        <v>11.549283781249999</v>
      </c>
      <c r="L54" s="88">
        <f t="shared" si="21"/>
        <v>21.943639184374998</v>
      </c>
      <c r="M54" s="89">
        <f t="shared" si="22"/>
        <v>1987.6317387531249</v>
      </c>
      <c r="N54" s="88">
        <f t="shared" si="23"/>
        <v>13038.009524572835</v>
      </c>
    </row>
    <row r="55" spans="2:14" ht="10.5" customHeight="1">
      <c r="B55"/>
      <c r="C55" s="90">
        <v>6</v>
      </c>
      <c r="D55" s="90" t="s">
        <v>141</v>
      </c>
      <c r="E55" s="90">
        <v>588</v>
      </c>
      <c r="F55" s="91">
        <v>496</v>
      </c>
      <c r="G55" s="86">
        <f t="shared" si="16"/>
        <v>2267.0299999999997</v>
      </c>
      <c r="H55" s="87">
        <f t="shared" si="17"/>
        <v>177.96185499999999</v>
      </c>
      <c r="I55" s="88">
        <f t="shared" si="18"/>
        <v>52.77645839999999</v>
      </c>
      <c r="J55" s="88">
        <f t="shared" si="19"/>
        <v>112.14997409999997</v>
      </c>
      <c r="K55" s="88">
        <f t="shared" si="20"/>
        <v>10.995095499999998</v>
      </c>
      <c r="L55" s="88">
        <f t="shared" si="21"/>
        <v>20.89068145</v>
      </c>
      <c r="M55" s="89">
        <f t="shared" si="22"/>
        <v>1892.2559355499998</v>
      </c>
      <c r="N55" s="88">
        <f t="shared" si="23"/>
        <v>12412.385267155712</v>
      </c>
    </row>
    <row r="56" spans="2:14" ht="10.5" customHeight="1">
      <c r="B56"/>
      <c r="C56" s="90">
        <v>5</v>
      </c>
      <c r="D56" s="90" t="s">
        <v>128</v>
      </c>
      <c r="E56" s="90">
        <v>540</v>
      </c>
      <c r="F56" s="91">
        <v>459</v>
      </c>
      <c r="G56" s="86">
        <f t="shared" si="16"/>
        <v>2097.916875</v>
      </c>
      <c r="H56" s="87">
        <f t="shared" si="17"/>
        <v>164.68647468749998</v>
      </c>
      <c r="I56" s="88">
        <f t="shared" si="18"/>
        <v>48.83950485</v>
      </c>
      <c r="J56" s="88">
        <f t="shared" si="19"/>
        <v>103.78394780624998</v>
      </c>
      <c r="K56" s="88">
        <f t="shared" si="20"/>
        <v>10.17489684375</v>
      </c>
      <c r="L56" s="88">
        <f t="shared" si="21"/>
        <v>19.332304003125</v>
      </c>
      <c r="M56" s="89">
        <f t="shared" si="22"/>
        <v>1751.099746809375</v>
      </c>
      <c r="N56" s="88">
        <f t="shared" si="23"/>
        <v>11486.461366178371</v>
      </c>
    </row>
    <row r="57" spans="2:14" ht="10.5" customHeight="1">
      <c r="B57"/>
      <c r="C57" s="90">
        <v>4</v>
      </c>
      <c r="D57" s="90" t="s">
        <v>27</v>
      </c>
      <c r="E57" s="90">
        <v>492</v>
      </c>
      <c r="F57" s="91">
        <v>425</v>
      </c>
      <c r="G57" s="86">
        <f t="shared" si="16"/>
        <v>1942.515625</v>
      </c>
      <c r="H57" s="87">
        <f t="shared" si="17"/>
        <v>152.4874765625</v>
      </c>
      <c r="I57" s="88">
        <f t="shared" si="18"/>
        <v>45.22176375</v>
      </c>
      <c r="J57" s="88">
        <f t="shared" si="19"/>
        <v>96.09624796874999</v>
      </c>
      <c r="K57" s="88">
        <f t="shared" si="20"/>
        <v>9.42120078125</v>
      </c>
      <c r="L57" s="88">
        <f t="shared" si="21"/>
        <v>17.900281484375</v>
      </c>
      <c r="M57" s="89">
        <f t="shared" si="22"/>
        <v>1621.3886544531251</v>
      </c>
      <c r="N57" s="88">
        <f t="shared" si="23"/>
        <v>10635.612376091085</v>
      </c>
    </row>
    <row r="58" spans="2:14" ht="10.5" customHeight="1">
      <c r="B58"/>
      <c r="C58" s="90">
        <v>3</v>
      </c>
      <c r="D58" s="90" t="s">
        <v>101</v>
      </c>
      <c r="E58" s="90">
        <v>458</v>
      </c>
      <c r="F58" s="91">
        <v>401</v>
      </c>
      <c r="G58" s="86">
        <f t="shared" si="16"/>
        <v>1832.820625</v>
      </c>
      <c r="H58" s="87">
        <f t="shared" si="17"/>
        <v>143.87641906250002</v>
      </c>
      <c r="I58" s="88">
        <f t="shared" si="18"/>
        <v>42.66806415</v>
      </c>
      <c r="J58" s="88">
        <f t="shared" si="19"/>
        <v>90.66963631874998</v>
      </c>
      <c r="K58" s="88">
        <f t="shared" si="20"/>
        <v>8.88918003125</v>
      </c>
      <c r="L58" s="88">
        <f t="shared" si="21"/>
        <v>16.889442059375</v>
      </c>
      <c r="M58" s="89">
        <f t="shared" si="22"/>
        <v>1529.827883378125</v>
      </c>
      <c r="N58" s="88">
        <f t="shared" si="23"/>
        <v>10035.013088970647</v>
      </c>
    </row>
    <row r="59" spans="2:14" ht="10.5" customHeight="1">
      <c r="B59"/>
      <c r="C59" s="90">
        <v>2</v>
      </c>
      <c r="D59" s="90" t="s">
        <v>169</v>
      </c>
      <c r="E59" s="90">
        <v>430</v>
      </c>
      <c r="F59" s="91">
        <v>380</v>
      </c>
      <c r="G59" s="86">
        <f t="shared" si="16"/>
        <v>1736.8374999999999</v>
      </c>
      <c r="H59" s="87">
        <f t="shared" si="17"/>
        <v>136.34174374999998</v>
      </c>
      <c r="I59" s="88">
        <f t="shared" si="18"/>
        <v>40.433577</v>
      </c>
      <c r="J59" s="88">
        <f t="shared" si="19"/>
        <v>85.92135112499999</v>
      </c>
      <c r="K59" s="88">
        <f t="shared" si="20"/>
        <v>8.423661874999999</v>
      </c>
      <c r="L59" s="88">
        <f t="shared" si="21"/>
        <v>16.0049575625</v>
      </c>
      <c r="M59" s="89">
        <f t="shared" si="22"/>
        <v>1449.7122086875</v>
      </c>
      <c r="N59" s="88">
        <f t="shared" si="23"/>
        <v>9509.488712740264</v>
      </c>
    </row>
    <row r="60" spans="2:14" ht="10.5" customHeight="1">
      <c r="B60"/>
      <c r="C60" s="90">
        <v>1</v>
      </c>
      <c r="D60" s="90" t="s">
        <v>28</v>
      </c>
      <c r="E60" s="90">
        <v>379</v>
      </c>
      <c r="F60" s="91">
        <v>349</v>
      </c>
      <c r="G60" s="86">
        <f t="shared" si="16"/>
        <v>1595.148125</v>
      </c>
      <c r="H60" s="87">
        <f t="shared" si="17"/>
        <v>125.21912781249999</v>
      </c>
      <c r="I60" s="88">
        <f t="shared" si="18"/>
        <v>37.135048350000005</v>
      </c>
      <c r="J60" s="88">
        <f t="shared" si="19"/>
        <v>78.91197774375</v>
      </c>
      <c r="K60" s="88">
        <f t="shared" si="20"/>
        <v>7.736468406250001</v>
      </c>
      <c r="L60" s="88">
        <f t="shared" si="21"/>
        <v>14.699289971875</v>
      </c>
      <c r="M60" s="89">
        <f t="shared" si="22"/>
        <v>1331.4462127156248</v>
      </c>
      <c r="N60" s="88">
        <f t="shared" si="23"/>
        <v>8733.714633543032</v>
      </c>
    </row>
    <row r="61" spans="2:14" ht="10.5" customHeight="1">
      <c r="B61"/>
      <c r="C61" s="64"/>
      <c r="D61" s="138"/>
      <c r="E61" s="138"/>
      <c r="F61" s="138"/>
      <c r="G61" s="140"/>
      <c r="H61" s="140"/>
      <c r="I61" s="140"/>
      <c r="J61" s="140"/>
      <c r="K61" s="140"/>
      <c r="L61" s="140"/>
      <c r="M61" s="141"/>
      <c r="N61" s="18"/>
    </row>
    <row r="62" spans="3:13" ht="12.75">
      <c r="C62" s="298" t="str">
        <f>FORMULES!E5</f>
        <v> -- Indemnité  de  Résidence  plancher  INM  298 ----- Prix point mensuel net : 3,857 euros (I.R. non comprise)</v>
      </c>
      <c r="D62" s="298"/>
      <c r="E62" s="298"/>
      <c r="F62" s="298"/>
      <c r="G62" s="298"/>
      <c r="H62" s="298"/>
      <c r="I62" s="298"/>
      <c r="J62" s="298"/>
      <c r="K62" s="298"/>
      <c r="L62" s="298"/>
      <c r="M62" s="298"/>
    </row>
    <row r="66" ht="12.75" customHeight="1"/>
    <row r="67" ht="12.75">
      <c r="M67" s="146"/>
    </row>
    <row r="68" spans="2:13" ht="19.5" customHeight="1">
      <c r="B68" s="290" t="s">
        <v>162</v>
      </c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</row>
    <row r="70" spans="2:13" ht="12.75"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</row>
    <row r="71" spans="2:13" ht="12.75">
      <c r="B71"/>
      <c r="C71"/>
      <c r="D71"/>
      <c r="E71" s="41"/>
      <c r="F71" s="41"/>
      <c r="G71" s="41"/>
      <c r="H71" s="41"/>
      <c r="I71" s="41"/>
      <c r="J71" s="41"/>
      <c r="K71" s="41"/>
      <c r="L71" s="41"/>
      <c r="M71" s="41"/>
    </row>
    <row r="72" spans="2:14" ht="12.75" customHeight="1">
      <c r="B72" s="291" t="s">
        <v>64</v>
      </c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3"/>
    </row>
    <row r="73" spans="2:13" ht="12.75">
      <c r="B73"/>
      <c r="C73"/>
      <c r="D73"/>
      <c r="E73" s="41"/>
      <c r="F73" s="41"/>
      <c r="G73" s="41"/>
      <c r="H73" s="41"/>
      <c r="I73" s="41"/>
      <c r="J73" s="41"/>
      <c r="K73" s="41"/>
      <c r="L73" s="41"/>
      <c r="M73" s="41"/>
    </row>
    <row r="74" spans="2:13" ht="12.7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175"/>
    </row>
    <row r="75" spans="8:13" ht="12.75">
      <c r="H75" s="292" t="s">
        <v>36</v>
      </c>
      <c r="I75" s="292"/>
      <c r="J75" s="292"/>
      <c r="K75" s="292"/>
      <c r="L75" s="292"/>
      <c r="M75" s="44">
        <f>DATE</f>
        <v>39722</v>
      </c>
    </row>
    <row r="76" spans="2:13" ht="10.5" customHeight="1">
      <c r="B76" s="224" t="s">
        <v>170</v>
      </c>
      <c r="C76" s="225"/>
      <c r="D76" s="225"/>
      <c r="E76" s="225"/>
      <c r="F76" s="53"/>
      <c r="G76" s="54"/>
      <c r="M76" s="74"/>
    </row>
    <row r="77" spans="2:13" ht="10.5" customHeight="1">
      <c r="B77" s="177"/>
      <c r="C77" s="110"/>
      <c r="F77" s="51"/>
      <c r="G77" s="51"/>
      <c r="M77" s="74"/>
    </row>
    <row r="78" spans="2:14" ht="10.5" customHeight="1">
      <c r="B78" s="177"/>
      <c r="C78" s="110"/>
      <c r="F78" s="52" t="s">
        <v>37</v>
      </c>
      <c r="G78" s="52"/>
      <c r="H78" s="53"/>
      <c r="I78" s="53"/>
      <c r="J78" s="53"/>
      <c r="K78" s="53"/>
      <c r="L78" s="54"/>
      <c r="M78" s="55" t="s">
        <v>37</v>
      </c>
      <c r="N78" s="56" t="s">
        <v>38</v>
      </c>
    </row>
    <row r="79" spans="2:14" ht="10.5" customHeight="1">
      <c r="B79" s="57" t="s">
        <v>39</v>
      </c>
      <c r="C79" s="57" t="s">
        <v>87</v>
      </c>
      <c r="D79" s="57" t="s">
        <v>20</v>
      </c>
      <c r="E79" s="58" t="s">
        <v>21</v>
      </c>
      <c r="F79" s="59" t="s">
        <v>41</v>
      </c>
      <c r="G79" s="59" t="s">
        <v>65</v>
      </c>
      <c r="H79" s="130" t="s">
        <v>4</v>
      </c>
      <c r="I79" s="57" t="s">
        <v>42</v>
      </c>
      <c r="J79" s="57" t="s">
        <v>42</v>
      </c>
      <c r="K79" s="57" t="s">
        <v>43</v>
      </c>
      <c r="L79" s="57" t="s">
        <v>44</v>
      </c>
      <c r="M79" s="61" t="s">
        <v>45</v>
      </c>
      <c r="N79" s="62" t="s">
        <v>46</v>
      </c>
    </row>
    <row r="80" spans="2:14" ht="10.5" customHeight="1">
      <c r="B80" s="63"/>
      <c r="C80" s="63" t="s">
        <v>47</v>
      </c>
      <c r="D80" s="63"/>
      <c r="E80" s="64"/>
      <c r="F80" s="65" t="s">
        <v>48</v>
      </c>
      <c r="G80" s="65"/>
      <c r="H80" s="66">
        <v>0.0785</v>
      </c>
      <c r="I80" s="67">
        <v>0.024</v>
      </c>
      <c r="J80" s="67">
        <v>0.051</v>
      </c>
      <c r="K80" s="67">
        <v>0.005</v>
      </c>
      <c r="L80" s="67">
        <v>0.01</v>
      </c>
      <c r="M80" s="68" t="s">
        <v>48</v>
      </c>
      <c r="N80" s="69"/>
    </row>
    <row r="81" spans="2:14" ht="10.5" customHeight="1">
      <c r="B81" s="91"/>
      <c r="C81" s="60"/>
      <c r="D81" s="60"/>
      <c r="E81" s="60"/>
      <c r="F81" s="114"/>
      <c r="G81" s="114"/>
      <c r="H81" s="161"/>
      <c r="I81" s="161"/>
      <c r="J81" s="161"/>
      <c r="K81" s="161"/>
      <c r="L81" s="161"/>
      <c r="M81" s="180"/>
      <c r="N81" s="75"/>
    </row>
    <row r="82" spans="2:14" ht="10.5" customHeight="1">
      <c r="B82" s="177"/>
      <c r="C82" s="110"/>
      <c r="D82" s="208" t="s">
        <v>164</v>
      </c>
      <c r="E82" s="110"/>
      <c r="H82" s="110"/>
      <c r="I82" s="110"/>
      <c r="J82" s="110"/>
      <c r="K82" s="110"/>
      <c r="L82" s="110"/>
      <c r="M82" s="74"/>
      <c r="N82" s="88"/>
    </row>
    <row r="83" spans="2:14" ht="10.5" customHeight="1">
      <c r="B83" s="177"/>
      <c r="C83" s="110"/>
      <c r="D83" s="208"/>
      <c r="E83" s="110"/>
      <c r="H83" s="110"/>
      <c r="I83" s="110"/>
      <c r="J83" s="110"/>
      <c r="K83" s="110"/>
      <c r="L83" s="110"/>
      <c r="M83" s="74"/>
      <c r="N83" s="88"/>
    </row>
    <row r="84" spans="2:14" ht="10.5" customHeight="1">
      <c r="B84" s="90">
        <v>6</v>
      </c>
      <c r="C84" s="90"/>
      <c r="D84" s="90" t="s">
        <v>165</v>
      </c>
      <c r="E84" s="91"/>
      <c r="F84" s="86"/>
      <c r="G84" s="135"/>
      <c r="H84" s="88"/>
      <c r="I84" s="88"/>
      <c r="J84" s="88"/>
      <c r="K84" s="88"/>
      <c r="L84" s="88"/>
      <c r="M84" s="89"/>
      <c r="N84" s="88"/>
    </row>
    <row r="85" spans="2:14" ht="10.5" customHeight="1">
      <c r="B85" s="90">
        <v>5</v>
      </c>
      <c r="C85" s="90" t="s">
        <v>128</v>
      </c>
      <c r="D85" s="90">
        <v>1015</v>
      </c>
      <c r="E85" s="91">
        <v>821</v>
      </c>
      <c r="F85" s="86">
        <f>E85*PA/12</f>
        <v>3752.483125</v>
      </c>
      <c r="G85" s="135">
        <f>INT(F85)/100</f>
        <v>37.52</v>
      </c>
      <c r="H85" s="88">
        <f>F85*pension</f>
        <v>294.5699253125</v>
      </c>
      <c r="I85" s="88">
        <f>((F85+G85)*97/100)*C.S.G.N.D</f>
        <v>88.23127275000002</v>
      </c>
      <c r="J85" s="88">
        <f>(F85+G85)*97/100*C.S.G.D</f>
        <v>187.49145459375</v>
      </c>
      <c r="K85" s="88">
        <f>(F85+G85)*97/100*R.D.S</f>
        <v>18.381515156250003</v>
      </c>
      <c r="L85" s="88">
        <f>IF((F85+G85)-H85&gt;Seuil*BRUT,((F85+G85)-H85)*1/100,0)</f>
        <v>34.954331996875005</v>
      </c>
      <c r="M85" s="89">
        <f>(F85+G85)-(H85+I85+J85+K85+L85)</f>
        <v>3166.374625190625</v>
      </c>
      <c r="N85" s="88">
        <f>M85*6.55957</f>
        <v>20770.05600016167</v>
      </c>
    </row>
    <row r="86" spans="2:14" ht="10.5" customHeight="1">
      <c r="B86" s="90">
        <v>4</v>
      </c>
      <c r="C86" s="90" t="s">
        <v>128</v>
      </c>
      <c r="D86" s="90">
        <v>966</v>
      </c>
      <c r="E86" s="91">
        <v>783</v>
      </c>
      <c r="F86" s="86">
        <f>E86*PA/12</f>
        <v>3578.799375</v>
      </c>
      <c r="G86" s="135">
        <f>INT(F86)/100</f>
        <v>35.78</v>
      </c>
      <c r="H86" s="88">
        <f>F86*pension</f>
        <v>280.9357509375</v>
      </c>
      <c r="I86" s="88">
        <f>((F86+G86)*97/100)*C.S.G.N.D</f>
        <v>84.14740785000001</v>
      </c>
      <c r="J86" s="88">
        <f>(F86+G86)*97/100*C.S.G.D</f>
        <v>178.81324168125002</v>
      </c>
      <c r="K86" s="88">
        <f>(F86+G86)*97/100*R.D.S</f>
        <v>17.530709968750003</v>
      </c>
      <c r="L86" s="88">
        <f>IF((F86+G86)-H86&gt;Seuil*BRUT,((F86+G86)-H86)*1/100,0)</f>
        <v>33.336436240625005</v>
      </c>
      <c r="M86" s="89">
        <f>(F86+G86)-(H86+I86+J86+K86+L86)</f>
        <v>3019.8158283218754</v>
      </c>
      <c r="N86" s="88">
        <f>M86*6.55957</f>
        <v>19808.693312985324</v>
      </c>
    </row>
    <row r="87" spans="2:14" ht="10.5" customHeight="1">
      <c r="B87" s="90">
        <v>3</v>
      </c>
      <c r="C87" s="90" t="s">
        <v>128</v>
      </c>
      <c r="D87" s="90">
        <v>916</v>
      </c>
      <c r="E87" s="91">
        <v>746</v>
      </c>
      <c r="F87" s="86">
        <f>E87*PA/12</f>
        <v>3409.68625</v>
      </c>
      <c r="G87" s="135">
        <f>INT(F87)/100</f>
        <v>34.09</v>
      </c>
      <c r="H87" s="88">
        <f>F87*pension</f>
        <v>267.66037062500004</v>
      </c>
      <c r="I87" s="88">
        <f>((F87+G87)*97/100)*C.S.G.N.D</f>
        <v>80.1711111</v>
      </c>
      <c r="J87" s="88">
        <f>(F87+G87)*97/100*C.S.G.D</f>
        <v>170.3636110875</v>
      </c>
      <c r="K87" s="88">
        <f>(F87+G87)*97/100*R.D.S</f>
        <v>16.702314812500003</v>
      </c>
      <c r="L87" s="88">
        <f>IF((F87+G87)-H87&gt;Seuil*BRUT,((F87+G87)-H87)*1/100,0)</f>
        <v>31.76115879375</v>
      </c>
      <c r="M87" s="89">
        <f>(F87+G87)-(H87+I87+J87+K87+L87)</f>
        <v>2877.1176835812503</v>
      </c>
      <c r="N87" s="88">
        <f>M87*6.55957</f>
        <v>18872.654843689063</v>
      </c>
    </row>
    <row r="88" spans="2:14" ht="10.5" customHeight="1">
      <c r="B88" s="90">
        <v>2</v>
      </c>
      <c r="C88" s="90" t="s">
        <v>128</v>
      </c>
      <c r="D88" s="90">
        <v>864</v>
      </c>
      <c r="E88" s="91">
        <v>706</v>
      </c>
      <c r="F88" s="86">
        <f>E88*PA/12</f>
        <v>3226.86125</v>
      </c>
      <c r="G88" s="135">
        <f>INT(F88)/100</f>
        <v>32.26</v>
      </c>
      <c r="H88" s="88">
        <f>F88*pension</f>
        <v>253.308608125</v>
      </c>
      <c r="I88" s="88">
        <f>((F88+G88)*97/100)*C.S.G.N.D</f>
        <v>75.8723427</v>
      </c>
      <c r="J88" s="88">
        <f>(F88+G88)*97/100*C.S.G.D</f>
        <v>161.2287282375</v>
      </c>
      <c r="K88" s="88">
        <f>(F88+G88)*97/100*R.D.S</f>
        <v>15.806738062500001</v>
      </c>
      <c r="L88" s="88">
        <f>IF((F88+G88)-H88&gt;Seuil*BRUT,((F88+G88)-H88)*1/100,0)</f>
        <v>30.058126418750003</v>
      </c>
      <c r="M88" s="89">
        <f>(F88+G88)-(H88+I88+J88+K88+L88)</f>
        <v>2722.84670645625</v>
      </c>
      <c r="N88" s="88">
        <f>M88*6.55957</f>
        <v>17860.703570269223</v>
      </c>
    </row>
    <row r="89" spans="2:14" ht="10.5" customHeight="1">
      <c r="B89" s="90">
        <v>1</v>
      </c>
      <c r="C89" s="90" t="s">
        <v>128</v>
      </c>
      <c r="D89" s="90">
        <v>811</v>
      </c>
      <c r="E89" s="91">
        <v>665</v>
      </c>
      <c r="F89" s="86">
        <f>E89*PA/12</f>
        <v>3039.4656249999994</v>
      </c>
      <c r="G89" s="135">
        <f>INT(F89)/100</f>
        <v>30.39</v>
      </c>
      <c r="H89" s="88">
        <f>F89*pension</f>
        <v>238.59805156249996</v>
      </c>
      <c r="I89" s="88">
        <f>((F89+G89)*97/100)*C.S.G.N.D</f>
        <v>71.46623894999998</v>
      </c>
      <c r="J89" s="88">
        <f>(F89+G89)*97/100*C.S.G.D</f>
        <v>151.86575776874994</v>
      </c>
      <c r="K89" s="88">
        <f>(F89+G89)*97/100*R.D.S</f>
        <v>14.888799781249995</v>
      </c>
      <c r="L89" s="88">
        <f>IF((F89+G89)-H89&gt;Seuil*BRUT,((F89+G89)-H89)*1/100,0)</f>
        <v>28.31257573437499</v>
      </c>
      <c r="M89" s="89">
        <f>(F89+G89)-(H89+I89+J89+K89+L89)</f>
        <v>2564.7242012031243</v>
      </c>
      <c r="N89" s="88">
        <f>M89*6.55957</f>
        <v>16823.487928485978</v>
      </c>
    </row>
    <row r="90" spans="2:14" ht="10.5" customHeight="1">
      <c r="B90" s="91"/>
      <c r="C90" s="60"/>
      <c r="D90" s="60"/>
      <c r="E90" s="60"/>
      <c r="F90" s="135"/>
      <c r="G90" s="135"/>
      <c r="H90" s="93"/>
      <c r="I90" s="93"/>
      <c r="J90" s="93"/>
      <c r="K90" s="93"/>
      <c r="L90" s="93"/>
      <c r="M90" s="74"/>
      <c r="N90" s="88"/>
    </row>
    <row r="91" spans="2:14" ht="10.5" customHeight="1">
      <c r="B91" s="177"/>
      <c r="C91" s="110"/>
      <c r="D91" s="208" t="s">
        <v>166</v>
      </c>
      <c r="E91" s="110"/>
      <c r="H91" s="110"/>
      <c r="I91" s="110"/>
      <c r="J91" s="110"/>
      <c r="K91" s="110"/>
      <c r="L91" s="110"/>
      <c r="M91" s="74"/>
      <c r="N91" s="88"/>
    </row>
    <row r="92" spans="2:14" ht="10.5" customHeight="1">
      <c r="B92" s="177"/>
      <c r="C92" s="110"/>
      <c r="D92" s="208"/>
      <c r="E92" s="110"/>
      <c r="H92" s="110"/>
      <c r="I92" s="110"/>
      <c r="J92" s="110"/>
      <c r="K92" s="110"/>
      <c r="L92" s="110"/>
      <c r="M92" s="74"/>
      <c r="N92" s="88"/>
    </row>
    <row r="93" spans="2:14" ht="10.5" customHeight="1">
      <c r="B93" s="90">
        <v>6</v>
      </c>
      <c r="C93" s="90"/>
      <c r="D93" s="90">
        <v>1015</v>
      </c>
      <c r="E93" s="91">
        <v>821</v>
      </c>
      <c r="F93" s="86">
        <f aca="true" t="shared" si="24" ref="F93:F98">E93*PA/12</f>
        <v>3752.483125</v>
      </c>
      <c r="G93" s="135">
        <f aca="true" t="shared" si="25" ref="G93:G98">INT(F93)/100</f>
        <v>37.52</v>
      </c>
      <c r="H93" s="88">
        <f aca="true" t="shared" si="26" ref="H93:H98">F93*pension</f>
        <v>294.5699253125</v>
      </c>
      <c r="I93" s="88">
        <f aca="true" t="shared" si="27" ref="I93:I98">((F93+G93)*97/100)*C.S.G.N.D</f>
        <v>88.23127275000002</v>
      </c>
      <c r="J93" s="88">
        <f aca="true" t="shared" si="28" ref="J93:J98">(F93+G93)*97/100*C.S.G.D</f>
        <v>187.49145459375</v>
      </c>
      <c r="K93" s="88">
        <f aca="true" t="shared" si="29" ref="K93:K98">(F93+G93)*97/100*R.D.S</f>
        <v>18.381515156250003</v>
      </c>
      <c r="L93" s="88">
        <f aca="true" t="shared" si="30" ref="L93:L98">IF((F93+G93)-H93&gt;Seuil*BRUT,((F93+G93)-H93)*1/100,0)</f>
        <v>34.954331996875005</v>
      </c>
      <c r="M93" s="89">
        <f aca="true" t="shared" si="31" ref="M93:M98">(F93+G93)-(H93+I93+J93+K93+L93)</f>
        <v>3166.374625190625</v>
      </c>
      <c r="N93" s="88">
        <f aca="true" t="shared" si="32" ref="N93:N98">M93*6.55957</f>
        <v>20770.05600016167</v>
      </c>
    </row>
    <row r="94" spans="2:14" ht="10.5" customHeight="1">
      <c r="B94" s="90">
        <v>5</v>
      </c>
      <c r="C94" s="90" t="s">
        <v>128</v>
      </c>
      <c r="D94" s="90">
        <v>966</v>
      </c>
      <c r="E94" s="91">
        <v>783</v>
      </c>
      <c r="F94" s="86">
        <f t="shared" si="24"/>
        <v>3578.799375</v>
      </c>
      <c r="G94" s="135">
        <f t="shared" si="25"/>
        <v>35.78</v>
      </c>
      <c r="H94" s="88">
        <f t="shared" si="26"/>
        <v>280.9357509375</v>
      </c>
      <c r="I94" s="88">
        <f t="shared" si="27"/>
        <v>84.14740785000001</v>
      </c>
      <c r="J94" s="88">
        <f t="shared" si="28"/>
        <v>178.81324168125002</v>
      </c>
      <c r="K94" s="88">
        <f t="shared" si="29"/>
        <v>17.530709968750003</v>
      </c>
      <c r="L94" s="88">
        <f t="shared" si="30"/>
        <v>33.336436240625005</v>
      </c>
      <c r="M94" s="89">
        <f t="shared" si="31"/>
        <v>3019.8158283218754</v>
      </c>
      <c r="N94" s="88">
        <f t="shared" si="32"/>
        <v>19808.693312985324</v>
      </c>
    </row>
    <row r="95" spans="2:14" ht="10.5" customHeight="1">
      <c r="B95" s="90">
        <v>4</v>
      </c>
      <c r="C95" s="90" t="s">
        <v>128</v>
      </c>
      <c r="D95" s="90">
        <v>916</v>
      </c>
      <c r="E95" s="91">
        <v>746</v>
      </c>
      <c r="F95" s="86">
        <f t="shared" si="24"/>
        <v>3409.68625</v>
      </c>
      <c r="G95" s="135">
        <f t="shared" si="25"/>
        <v>34.09</v>
      </c>
      <c r="H95" s="88">
        <f t="shared" si="26"/>
        <v>267.66037062500004</v>
      </c>
      <c r="I95" s="88">
        <f t="shared" si="27"/>
        <v>80.1711111</v>
      </c>
      <c r="J95" s="88">
        <f t="shared" si="28"/>
        <v>170.3636110875</v>
      </c>
      <c r="K95" s="88">
        <f t="shared" si="29"/>
        <v>16.702314812500003</v>
      </c>
      <c r="L95" s="88">
        <f t="shared" si="30"/>
        <v>31.76115879375</v>
      </c>
      <c r="M95" s="89">
        <f t="shared" si="31"/>
        <v>2877.1176835812503</v>
      </c>
      <c r="N95" s="88">
        <f t="shared" si="32"/>
        <v>18872.654843689063</v>
      </c>
    </row>
    <row r="96" spans="2:14" ht="10.5" customHeight="1">
      <c r="B96" s="90">
        <v>3</v>
      </c>
      <c r="C96" s="90" t="s">
        <v>128</v>
      </c>
      <c r="D96" s="90">
        <v>864</v>
      </c>
      <c r="E96" s="91">
        <v>706</v>
      </c>
      <c r="F96" s="86">
        <f t="shared" si="24"/>
        <v>3226.86125</v>
      </c>
      <c r="G96" s="135">
        <f t="shared" si="25"/>
        <v>32.26</v>
      </c>
      <c r="H96" s="88">
        <f t="shared" si="26"/>
        <v>253.308608125</v>
      </c>
      <c r="I96" s="88">
        <f t="shared" si="27"/>
        <v>75.8723427</v>
      </c>
      <c r="J96" s="88">
        <f t="shared" si="28"/>
        <v>161.2287282375</v>
      </c>
      <c r="K96" s="88">
        <f t="shared" si="29"/>
        <v>15.806738062500001</v>
      </c>
      <c r="L96" s="88">
        <f t="shared" si="30"/>
        <v>30.058126418750003</v>
      </c>
      <c r="M96" s="89">
        <f t="shared" si="31"/>
        <v>2722.84670645625</v>
      </c>
      <c r="N96" s="88">
        <f t="shared" si="32"/>
        <v>17860.703570269223</v>
      </c>
    </row>
    <row r="97" spans="2:14" ht="10.5" customHeight="1">
      <c r="B97" s="90">
        <v>2</v>
      </c>
      <c r="C97" s="90" t="s">
        <v>128</v>
      </c>
      <c r="D97" s="90">
        <v>811</v>
      </c>
      <c r="E97" s="91">
        <v>665</v>
      </c>
      <c r="F97" s="86">
        <f t="shared" si="24"/>
        <v>3039.4656249999994</v>
      </c>
      <c r="G97" s="135">
        <f t="shared" si="25"/>
        <v>30.39</v>
      </c>
      <c r="H97" s="88">
        <f t="shared" si="26"/>
        <v>238.59805156249996</v>
      </c>
      <c r="I97" s="88">
        <f t="shared" si="27"/>
        <v>71.46623894999998</v>
      </c>
      <c r="J97" s="88">
        <f t="shared" si="28"/>
        <v>151.86575776874994</v>
      </c>
      <c r="K97" s="88">
        <f t="shared" si="29"/>
        <v>14.888799781249995</v>
      </c>
      <c r="L97" s="88">
        <f t="shared" si="30"/>
        <v>28.31257573437499</v>
      </c>
      <c r="M97" s="89">
        <f t="shared" si="31"/>
        <v>2564.7242012031243</v>
      </c>
      <c r="N97" s="88">
        <f t="shared" si="32"/>
        <v>16823.487928485978</v>
      </c>
    </row>
    <row r="98" spans="2:14" ht="10.5" customHeight="1">
      <c r="B98" s="90">
        <v>1</v>
      </c>
      <c r="C98" s="90" t="s">
        <v>128</v>
      </c>
      <c r="D98" s="90">
        <v>759</v>
      </c>
      <c r="E98" s="91">
        <v>626</v>
      </c>
      <c r="F98" s="86">
        <f t="shared" si="24"/>
        <v>2861.21125</v>
      </c>
      <c r="G98" s="135">
        <f t="shared" si="25"/>
        <v>28.61</v>
      </c>
      <c r="H98" s="88">
        <f t="shared" si="26"/>
        <v>224.605083125</v>
      </c>
      <c r="I98" s="88">
        <f t="shared" si="27"/>
        <v>67.27503870000001</v>
      </c>
      <c r="J98" s="88">
        <f t="shared" si="28"/>
        <v>142.9594572375</v>
      </c>
      <c r="K98" s="88">
        <f t="shared" si="29"/>
        <v>14.015633062500001</v>
      </c>
      <c r="L98" s="88">
        <f t="shared" si="30"/>
        <v>26.65216166875</v>
      </c>
      <c r="M98" s="89">
        <f t="shared" si="31"/>
        <v>2414.31387620625</v>
      </c>
      <c r="N98" s="88">
        <f t="shared" si="32"/>
        <v>15836.86087294623</v>
      </c>
    </row>
    <row r="99" spans="2:14" ht="10.5" customHeight="1">
      <c r="B99" s="91"/>
      <c r="C99" s="60"/>
      <c r="D99" s="99"/>
      <c r="E99" s="60"/>
      <c r="F99" s="135"/>
      <c r="G99" s="135"/>
      <c r="H99" s="93"/>
      <c r="I99" s="93"/>
      <c r="J99" s="93"/>
      <c r="K99" s="93"/>
      <c r="L99" s="93"/>
      <c r="M99" s="74"/>
      <c r="N99" s="88"/>
    </row>
    <row r="100" spans="2:14" ht="10.5" customHeight="1">
      <c r="B100" s="76"/>
      <c r="C100" s="77"/>
      <c r="D100" s="293" t="s">
        <v>167</v>
      </c>
      <c r="E100" s="293"/>
      <c r="F100" s="293"/>
      <c r="G100" s="293"/>
      <c r="H100" s="293"/>
      <c r="I100" s="79"/>
      <c r="J100" s="229"/>
      <c r="K100" s="229"/>
      <c r="L100" s="229"/>
      <c r="M100" s="181"/>
      <c r="N100" s="88"/>
    </row>
    <row r="101" spans="2:14" ht="10.5" customHeight="1">
      <c r="B101" s="177"/>
      <c r="C101" s="110"/>
      <c r="D101" s="208"/>
      <c r="E101" s="60"/>
      <c r="F101" s="93"/>
      <c r="G101" s="93"/>
      <c r="H101" s="60"/>
      <c r="I101" s="60"/>
      <c r="J101" s="60"/>
      <c r="K101" s="60"/>
      <c r="L101" s="60"/>
      <c r="M101" s="74"/>
      <c r="N101" s="88"/>
    </row>
    <row r="102" spans="2:14" ht="10.5" customHeight="1">
      <c r="B102" s="90">
        <v>8</v>
      </c>
      <c r="C102" s="90"/>
      <c r="D102" s="90">
        <v>966</v>
      </c>
      <c r="E102" s="91">
        <v>783</v>
      </c>
      <c r="F102" s="86">
        <f aca="true" t="shared" si="33" ref="F102:F109">E102*PA/12</f>
        <v>3578.799375</v>
      </c>
      <c r="G102" s="135">
        <f aca="true" t="shared" si="34" ref="G102:G109">INT(F102)/100</f>
        <v>35.78</v>
      </c>
      <c r="H102" s="88">
        <f aca="true" t="shared" si="35" ref="H102:H109">F102*pension</f>
        <v>280.9357509375</v>
      </c>
      <c r="I102" s="88">
        <f aca="true" t="shared" si="36" ref="I102:I109">((F102+G102)*97/100)*C.S.G.N.D</f>
        <v>84.14740785000001</v>
      </c>
      <c r="J102" s="88">
        <f aca="true" t="shared" si="37" ref="J102:J109">(F102+G102)*97/100*C.S.G.D</f>
        <v>178.81324168125002</v>
      </c>
      <c r="K102" s="88">
        <f aca="true" t="shared" si="38" ref="K102:K109">(F102+G102)*97/100*R.D.S</f>
        <v>17.530709968750003</v>
      </c>
      <c r="L102" s="88">
        <f aca="true" t="shared" si="39" ref="L102:L109">IF((F102+G102)-H102&gt;Seuil*BRUT,((F102+G102)-H102)*1/100,0)</f>
        <v>33.336436240625005</v>
      </c>
      <c r="M102" s="89">
        <f aca="true" t="shared" si="40" ref="M102:M109">(F102+G102)-(H102+I102+J102+K102+L102)</f>
        <v>3019.8158283218754</v>
      </c>
      <c r="N102" s="88">
        <f aca="true" t="shared" si="41" ref="N102:N109">M102*6.55957</f>
        <v>19808.693312985324</v>
      </c>
    </row>
    <row r="103" spans="2:14" ht="10.5" customHeight="1">
      <c r="B103" s="90">
        <v>7</v>
      </c>
      <c r="C103" s="90" t="s">
        <v>155</v>
      </c>
      <c r="D103" s="90">
        <v>916</v>
      </c>
      <c r="E103" s="91">
        <v>746</v>
      </c>
      <c r="F103" s="86">
        <f t="shared" si="33"/>
        <v>3409.68625</v>
      </c>
      <c r="G103" s="135">
        <f t="shared" si="34"/>
        <v>34.09</v>
      </c>
      <c r="H103" s="88">
        <f t="shared" si="35"/>
        <v>267.66037062500004</v>
      </c>
      <c r="I103" s="88">
        <f t="shared" si="36"/>
        <v>80.1711111</v>
      </c>
      <c r="J103" s="88">
        <f t="shared" si="37"/>
        <v>170.3636110875</v>
      </c>
      <c r="K103" s="88">
        <f t="shared" si="38"/>
        <v>16.702314812500003</v>
      </c>
      <c r="L103" s="88">
        <f t="shared" si="39"/>
        <v>31.76115879375</v>
      </c>
      <c r="M103" s="89">
        <f t="shared" si="40"/>
        <v>2877.1176835812503</v>
      </c>
      <c r="N103" s="88">
        <f t="shared" si="41"/>
        <v>18872.654843689063</v>
      </c>
    </row>
    <row r="104" spans="2:14" ht="10.5" customHeight="1">
      <c r="B104" s="90">
        <v>6</v>
      </c>
      <c r="C104" s="90" t="s">
        <v>155</v>
      </c>
      <c r="D104" s="90">
        <v>864</v>
      </c>
      <c r="E104" s="91">
        <v>706</v>
      </c>
      <c r="F104" s="86">
        <f t="shared" si="33"/>
        <v>3226.86125</v>
      </c>
      <c r="G104" s="135">
        <f t="shared" si="34"/>
        <v>32.26</v>
      </c>
      <c r="H104" s="88">
        <f t="shared" si="35"/>
        <v>253.308608125</v>
      </c>
      <c r="I104" s="88">
        <f t="shared" si="36"/>
        <v>75.8723427</v>
      </c>
      <c r="J104" s="88">
        <f t="shared" si="37"/>
        <v>161.2287282375</v>
      </c>
      <c r="K104" s="88">
        <f t="shared" si="38"/>
        <v>15.806738062500001</v>
      </c>
      <c r="L104" s="88">
        <f t="shared" si="39"/>
        <v>30.058126418750003</v>
      </c>
      <c r="M104" s="89">
        <f t="shared" si="40"/>
        <v>2722.84670645625</v>
      </c>
      <c r="N104" s="88">
        <f t="shared" si="41"/>
        <v>17860.703570269223</v>
      </c>
    </row>
    <row r="105" spans="2:14" ht="10.5" customHeight="1">
      <c r="B105" s="90">
        <v>5</v>
      </c>
      <c r="C105" s="90" t="s">
        <v>26</v>
      </c>
      <c r="D105" s="90">
        <v>811</v>
      </c>
      <c r="E105" s="91">
        <v>665</v>
      </c>
      <c r="F105" s="86">
        <f t="shared" si="33"/>
        <v>3039.4656249999994</v>
      </c>
      <c r="G105" s="135">
        <f t="shared" si="34"/>
        <v>30.39</v>
      </c>
      <c r="H105" s="88">
        <f t="shared" si="35"/>
        <v>238.59805156249996</v>
      </c>
      <c r="I105" s="88">
        <f t="shared" si="36"/>
        <v>71.46623894999998</v>
      </c>
      <c r="J105" s="88">
        <f t="shared" si="37"/>
        <v>151.86575776874994</v>
      </c>
      <c r="K105" s="88">
        <f t="shared" si="38"/>
        <v>14.888799781249995</v>
      </c>
      <c r="L105" s="88">
        <f t="shared" si="39"/>
        <v>28.31257573437499</v>
      </c>
      <c r="M105" s="89">
        <f t="shared" si="40"/>
        <v>2564.7242012031243</v>
      </c>
      <c r="N105" s="88">
        <f t="shared" si="41"/>
        <v>16823.487928485978</v>
      </c>
    </row>
    <row r="106" spans="2:14" ht="10.5" customHeight="1">
      <c r="B106" s="90">
        <v>4</v>
      </c>
      <c r="C106" s="90" t="s">
        <v>26</v>
      </c>
      <c r="D106" s="90">
        <v>759</v>
      </c>
      <c r="E106" s="91">
        <v>626</v>
      </c>
      <c r="F106" s="86">
        <f t="shared" si="33"/>
        <v>2861.21125</v>
      </c>
      <c r="G106" s="135">
        <f t="shared" si="34"/>
        <v>28.61</v>
      </c>
      <c r="H106" s="88">
        <f t="shared" si="35"/>
        <v>224.605083125</v>
      </c>
      <c r="I106" s="88">
        <f t="shared" si="36"/>
        <v>67.27503870000001</v>
      </c>
      <c r="J106" s="88">
        <f t="shared" si="37"/>
        <v>142.9594572375</v>
      </c>
      <c r="K106" s="88">
        <f t="shared" si="38"/>
        <v>14.015633062500001</v>
      </c>
      <c r="L106" s="88">
        <f t="shared" si="39"/>
        <v>26.65216166875</v>
      </c>
      <c r="M106" s="89">
        <f t="shared" si="40"/>
        <v>2414.31387620625</v>
      </c>
      <c r="N106" s="88">
        <f t="shared" si="41"/>
        <v>15836.86087294623</v>
      </c>
    </row>
    <row r="107" spans="2:14" ht="10.5" customHeight="1">
      <c r="B107" s="90">
        <v>3</v>
      </c>
      <c r="C107" s="90" t="s">
        <v>26</v>
      </c>
      <c r="D107" s="90">
        <v>701</v>
      </c>
      <c r="E107" s="91">
        <v>582</v>
      </c>
      <c r="F107" s="86">
        <f t="shared" si="33"/>
        <v>2660.1037499999998</v>
      </c>
      <c r="G107" s="135">
        <f t="shared" si="34"/>
        <v>26.6</v>
      </c>
      <c r="H107" s="88">
        <f t="shared" si="35"/>
        <v>208.81814437499997</v>
      </c>
      <c r="I107" s="88">
        <f t="shared" si="36"/>
        <v>62.54646329999999</v>
      </c>
      <c r="J107" s="88">
        <f t="shared" si="37"/>
        <v>132.9112345125</v>
      </c>
      <c r="K107" s="88">
        <f t="shared" si="38"/>
        <v>13.030513187499999</v>
      </c>
      <c r="L107" s="88">
        <f t="shared" si="39"/>
        <v>24.778856056249996</v>
      </c>
      <c r="M107" s="89">
        <f t="shared" si="40"/>
        <v>2244.6185385687495</v>
      </c>
      <c r="N107" s="88">
        <f t="shared" si="41"/>
        <v>14723.732427039411</v>
      </c>
    </row>
    <row r="108" spans="2:14" ht="10.5" customHeight="1">
      <c r="B108" s="90">
        <v>2</v>
      </c>
      <c r="C108" s="90" t="s">
        <v>97</v>
      </c>
      <c r="D108" s="90">
        <v>641</v>
      </c>
      <c r="E108" s="91">
        <v>536</v>
      </c>
      <c r="F108" s="86">
        <f t="shared" si="33"/>
        <v>2449.855</v>
      </c>
      <c r="G108" s="135">
        <f t="shared" si="34"/>
        <v>24.49</v>
      </c>
      <c r="H108" s="88">
        <f t="shared" si="35"/>
        <v>192.3136175</v>
      </c>
      <c r="I108" s="88">
        <f t="shared" si="36"/>
        <v>57.60275159999999</v>
      </c>
      <c r="J108" s="88">
        <f t="shared" si="37"/>
        <v>122.40584714999997</v>
      </c>
      <c r="K108" s="88">
        <f t="shared" si="38"/>
        <v>12.000573249999999</v>
      </c>
      <c r="L108" s="88">
        <f t="shared" si="39"/>
        <v>22.820313825</v>
      </c>
      <c r="M108" s="89">
        <f t="shared" si="40"/>
        <v>2067.2018966749997</v>
      </c>
      <c r="N108" s="88">
        <f t="shared" si="41"/>
        <v>13559.955545372428</v>
      </c>
    </row>
    <row r="109" spans="2:14" ht="10.5" customHeight="1">
      <c r="B109" s="90">
        <v>1</v>
      </c>
      <c r="C109" s="90" t="s">
        <v>27</v>
      </c>
      <c r="D109" s="90">
        <v>593</v>
      </c>
      <c r="E109" s="91">
        <v>500</v>
      </c>
      <c r="F109" s="86">
        <f t="shared" si="33"/>
        <v>2285.3125</v>
      </c>
      <c r="G109" s="135">
        <f t="shared" si="34"/>
        <v>22.85</v>
      </c>
      <c r="H109" s="88">
        <f t="shared" si="35"/>
        <v>179.39703125</v>
      </c>
      <c r="I109" s="88">
        <f t="shared" si="36"/>
        <v>53.734023</v>
      </c>
      <c r="J109" s="88">
        <f t="shared" si="37"/>
        <v>114.184798875</v>
      </c>
      <c r="K109" s="88">
        <f t="shared" si="38"/>
        <v>11.194588125000001</v>
      </c>
      <c r="L109" s="88">
        <f t="shared" si="39"/>
        <v>21.287654687499998</v>
      </c>
      <c r="M109" s="89">
        <f t="shared" si="40"/>
        <v>1928.3644040625</v>
      </c>
      <c r="N109" s="88">
        <f t="shared" si="41"/>
        <v>12649.241293956253</v>
      </c>
    </row>
    <row r="110" spans="2:14" ht="10.5" customHeight="1">
      <c r="B110" s="91"/>
      <c r="C110" s="60"/>
      <c r="D110" s="60"/>
      <c r="E110" s="60"/>
      <c r="F110" s="93"/>
      <c r="G110" s="93"/>
      <c r="H110" s="93"/>
      <c r="I110" s="93"/>
      <c r="J110" s="93"/>
      <c r="K110" s="93"/>
      <c r="L110" s="93"/>
      <c r="M110" s="74"/>
      <c r="N110" s="88"/>
    </row>
    <row r="111" spans="2:14" ht="10.5" customHeight="1">
      <c r="B111" s="76"/>
      <c r="C111" s="77"/>
      <c r="D111" s="293" t="s">
        <v>168</v>
      </c>
      <c r="E111" s="293"/>
      <c r="F111" s="293"/>
      <c r="G111" s="293"/>
      <c r="H111" s="77"/>
      <c r="I111" s="77"/>
      <c r="J111" s="77"/>
      <c r="K111" s="77"/>
      <c r="L111" s="77"/>
      <c r="M111" s="181"/>
      <c r="N111" s="88"/>
    </row>
    <row r="112" spans="2:14" ht="10.5" customHeight="1">
      <c r="B112" s="76"/>
      <c r="C112" s="77"/>
      <c r="D112" s="96"/>
      <c r="E112" s="154"/>
      <c r="F112" s="154"/>
      <c r="G112" s="154"/>
      <c r="H112" s="77"/>
      <c r="I112" s="77"/>
      <c r="J112" s="77"/>
      <c r="K112" s="77"/>
      <c r="L112" s="77"/>
      <c r="M112" s="181"/>
      <c r="N112" s="88"/>
    </row>
    <row r="113" spans="2:14" ht="10.5" customHeight="1">
      <c r="B113" s="90">
        <v>11</v>
      </c>
      <c r="C113" s="97"/>
      <c r="D113" s="230">
        <v>801</v>
      </c>
      <c r="E113" s="91">
        <v>658</v>
      </c>
      <c r="F113" s="86">
        <f aca="true" t="shared" si="42" ref="F113:F123">E113*PA/12</f>
        <v>3007.47125</v>
      </c>
      <c r="G113" s="135">
        <f aca="true" t="shared" si="43" ref="G113:G123">INT(F113)/100</f>
        <v>30.07</v>
      </c>
      <c r="H113" s="88">
        <f aca="true" t="shared" si="44" ref="H113:H123">F113*pension</f>
        <v>236.086493125</v>
      </c>
      <c r="I113" s="88">
        <f aca="true" t="shared" si="45" ref="I113:I123">((F113+G113)*97/100)*C.S.G.N.D</f>
        <v>70.71396030000001</v>
      </c>
      <c r="J113" s="88">
        <f aca="true" t="shared" si="46" ref="J113:J123">(F113+G113)*97/100*C.S.G.D</f>
        <v>150.2671656375</v>
      </c>
      <c r="K113" s="88">
        <f aca="true" t="shared" si="47" ref="K113:K123">(F113+G113)*97/100*R.D.S</f>
        <v>14.732075062500002</v>
      </c>
      <c r="L113" s="88">
        <f aca="true" t="shared" si="48" ref="L113:L123">IF((F113+G113)-H113&gt;Seuil*BRUT,((F113+G113)-H113)*1/100,0)</f>
        <v>28.014547568750004</v>
      </c>
      <c r="M113" s="89">
        <f aca="true" t="shared" si="49" ref="M113:M123">(F113+G113)-(H113+I113+J113+K113+L113)</f>
        <v>2537.7270083062504</v>
      </c>
      <c r="N113" s="88">
        <f aca="true" t="shared" si="50" ref="N113:N123">M113*6.55957</f>
        <v>16646.39795187543</v>
      </c>
    </row>
    <row r="114" spans="2:14" ht="10.5" customHeight="1">
      <c r="B114" s="90">
        <v>10</v>
      </c>
      <c r="C114" s="90" t="s">
        <v>24</v>
      </c>
      <c r="D114" s="230">
        <v>750</v>
      </c>
      <c r="E114" s="91">
        <v>619</v>
      </c>
      <c r="F114" s="86">
        <f t="shared" si="42"/>
        <v>2829.216875</v>
      </c>
      <c r="G114" s="135">
        <f t="shared" si="43"/>
        <v>28.29</v>
      </c>
      <c r="H114" s="88">
        <f t="shared" si="44"/>
        <v>222.0935246875</v>
      </c>
      <c r="I114" s="88">
        <f t="shared" si="45"/>
        <v>66.52276005</v>
      </c>
      <c r="J114" s="88">
        <f t="shared" si="46"/>
        <v>141.36086510624997</v>
      </c>
      <c r="K114" s="88">
        <f t="shared" si="47"/>
        <v>13.85890834375</v>
      </c>
      <c r="L114" s="88">
        <f t="shared" si="48"/>
        <v>26.354133503125</v>
      </c>
      <c r="M114" s="89">
        <f t="shared" si="49"/>
        <v>2387.316683309375</v>
      </c>
      <c r="N114" s="88">
        <f t="shared" si="50"/>
        <v>15659.770896335678</v>
      </c>
    </row>
    <row r="115" spans="2:14" ht="10.5" customHeight="1">
      <c r="B115" s="90">
        <v>9</v>
      </c>
      <c r="C115" s="90" t="s">
        <v>24</v>
      </c>
      <c r="D115" s="90">
        <v>710</v>
      </c>
      <c r="E115" s="91">
        <v>589</v>
      </c>
      <c r="F115" s="86">
        <f t="shared" si="42"/>
        <v>2692.098125</v>
      </c>
      <c r="G115" s="135">
        <f t="shared" si="43"/>
        <v>26.92</v>
      </c>
      <c r="H115" s="88">
        <f t="shared" si="44"/>
        <v>211.3297028125</v>
      </c>
      <c r="I115" s="88">
        <f t="shared" si="45"/>
        <v>63.29874195</v>
      </c>
      <c r="J115" s="88">
        <f t="shared" si="46"/>
        <v>134.50982664375</v>
      </c>
      <c r="K115" s="88">
        <f t="shared" si="47"/>
        <v>13.187237906250001</v>
      </c>
      <c r="L115" s="88">
        <f t="shared" si="48"/>
        <v>25.076884221875</v>
      </c>
      <c r="M115" s="89">
        <f t="shared" si="49"/>
        <v>2271.6157314656252</v>
      </c>
      <c r="N115" s="88">
        <f t="shared" si="50"/>
        <v>14900.82240364997</v>
      </c>
    </row>
    <row r="116" spans="2:14" ht="10.5" customHeight="1">
      <c r="B116" s="90">
        <v>8</v>
      </c>
      <c r="C116" s="90" t="s">
        <v>24</v>
      </c>
      <c r="D116" s="90">
        <v>668</v>
      </c>
      <c r="E116" s="91">
        <v>557</v>
      </c>
      <c r="F116" s="86">
        <f t="shared" si="42"/>
        <v>2545.8381249999998</v>
      </c>
      <c r="G116" s="135">
        <f t="shared" si="43"/>
        <v>25.45</v>
      </c>
      <c r="H116" s="88">
        <f t="shared" si="44"/>
        <v>199.84829281249998</v>
      </c>
      <c r="I116" s="88">
        <f t="shared" si="45"/>
        <v>59.85958754999999</v>
      </c>
      <c r="J116" s="88">
        <f t="shared" si="46"/>
        <v>127.20162354374997</v>
      </c>
      <c r="K116" s="88">
        <f t="shared" si="47"/>
        <v>12.470747406249998</v>
      </c>
      <c r="L116" s="88">
        <f t="shared" si="48"/>
        <v>23.714398321874995</v>
      </c>
      <c r="M116" s="89">
        <f t="shared" si="49"/>
        <v>2148.1934753656246</v>
      </c>
      <c r="N116" s="88">
        <f t="shared" si="50"/>
        <v>14091.22547520409</v>
      </c>
    </row>
    <row r="117" spans="2:14" ht="10.5" customHeight="1">
      <c r="B117" s="90">
        <v>7</v>
      </c>
      <c r="C117" s="90" t="s">
        <v>24</v>
      </c>
      <c r="D117" s="90">
        <v>621</v>
      </c>
      <c r="E117" s="91">
        <v>521</v>
      </c>
      <c r="F117" s="86">
        <f t="shared" si="42"/>
        <v>2381.2956249999997</v>
      </c>
      <c r="G117" s="135">
        <f t="shared" si="43"/>
        <v>23.81</v>
      </c>
      <c r="H117" s="88">
        <f t="shared" si="44"/>
        <v>186.93170656249998</v>
      </c>
      <c r="I117" s="88">
        <f t="shared" si="45"/>
        <v>55.99085894999999</v>
      </c>
      <c r="J117" s="88">
        <f t="shared" si="46"/>
        <v>118.98057526874997</v>
      </c>
      <c r="K117" s="88">
        <f t="shared" si="47"/>
        <v>11.664762281249999</v>
      </c>
      <c r="L117" s="88">
        <f t="shared" si="48"/>
        <v>22.181739184374997</v>
      </c>
      <c r="M117" s="89">
        <f t="shared" si="49"/>
        <v>2009.3559827531249</v>
      </c>
      <c r="N117" s="88">
        <f t="shared" si="50"/>
        <v>13180.511223787915</v>
      </c>
    </row>
    <row r="118" spans="2:14" ht="10.5" customHeight="1">
      <c r="B118" s="90">
        <v>6</v>
      </c>
      <c r="C118" s="90" t="s">
        <v>141</v>
      </c>
      <c r="D118" s="90">
        <v>588</v>
      </c>
      <c r="E118" s="91">
        <v>496</v>
      </c>
      <c r="F118" s="86">
        <f t="shared" si="42"/>
        <v>2267.0299999999997</v>
      </c>
      <c r="G118" s="135">
        <f t="shared" si="43"/>
        <v>22.67</v>
      </c>
      <c r="H118" s="88">
        <f t="shared" si="44"/>
        <v>177.96185499999999</v>
      </c>
      <c r="I118" s="88">
        <f t="shared" si="45"/>
        <v>53.304216000000004</v>
      </c>
      <c r="J118" s="88">
        <f t="shared" si="46"/>
        <v>113.271459</v>
      </c>
      <c r="K118" s="88">
        <f t="shared" si="47"/>
        <v>11.105045</v>
      </c>
      <c r="L118" s="88">
        <f t="shared" si="48"/>
        <v>21.117381449999996</v>
      </c>
      <c r="M118" s="89">
        <f t="shared" si="49"/>
        <v>1912.94004355</v>
      </c>
      <c r="N118" s="88">
        <f t="shared" si="50"/>
        <v>12548.064121469273</v>
      </c>
    </row>
    <row r="119" spans="2:14" ht="10.5" customHeight="1">
      <c r="B119" s="90">
        <v>5</v>
      </c>
      <c r="C119" s="90" t="s">
        <v>97</v>
      </c>
      <c r="D119" s="90">
        <v>540</v>
      </c>
      <c r="E119" s="91">
        <v>459</v>
      </c>
      <c r="F119" s="86">
        <f t="shared" si="42"/>
        <v>2097.916875</v>
      </c>
      <c r="G119" s="135">
        <f t="shared" si="43"/>
        <v>20.97</v>
      </c>
      <c r="H119" s="88">
        <f t="shared" si="44"/>
        <v>164.68647468749998</v>
      </c>
      <c r="I119" s="88">
        <f t="shared" si="45"/>
        <v>49.327686449999995</v>
      </c>
      <c r="J119" s="88">
        <f t="shared" si="46"/>
        <v>104.82133370624997</v>
      </c>
      <c r="K119" s="88">
        <f t="shared" si="47"/>
        <v>10.276601343749999</v>
      </c>
      <c r="L119" s="88">
        <f t="shared" si="48"/>
        <v>19.542004003124998</v>
      </c>
      <c r="M119" s="89">
        <f t="shared" si="49"/>
        <v>1770.2327748093749</v>
      </c>
      <c r="N119" s="88">
        <f t="shared" si="50"/>
        <v>11611.96580265633</v>
      </c>
    </row>
    <row r="120" spans="2:14" ht="10.5" customHeight="1">
      <c r="B120" s="90">
        <v>4</v>
      </c>
      <c r="C120" s="90" t="s">
        <v>27</v>
      </c>
      <c r="D120" s="90">
        <v>492</v>
      </c>
      <c r="E120" s="91">
        <v>425</v>
      </c>
      <c r="F120" s="86">
        <f t="shared" si="42"/>
        <v>1942.515625</v>
      </c>
      <c r="G120" s="135">
        <f t="shared" si="43"/>
        <v>19.42</v>
      </c>
      <c r="H120" s="88">
        <f t="shared" si="44"/>
        <v>152.4874765625</v>
      </c>
      <c r="I120" s="88">
        <f t="shared" si="45"/>
        <v>45.67386135000001</v>
      </c>
      <c r="J120" s="88">
        <f t="shared" si="46"/>
        <v>97.05695536875001</v>
      </c>
      <c r="K120" s="88">
        <f t="shared" si="47"/>
        <v>9.515387781250002</v>
      </c>
      <c r="L120" s="88">
        <f t="shared" si="48"/>
        <v>18.094481484375002</v>
      </c>
      <c r="M120" s="89">
        <f t="shared" si="49"/>
        <v>1639.107462453125</v>
      </c>
      <c r="N120" s="88">
        <f t="shared" si="50"/>
        <v>10751.840137483645</v>
      </c>
    </row>
    <row r="121" spans="2:14" ht="10.5" customHeight="1">
      <c r="B121" s="90">
        <v>3</v>
      </c>
      <c r="C121" s="90" t="s">
        <v>99</v>
      </c>
      <c r="D121" s="90">
        <v>458</v>
      </c>
      <c r="E121" s="91">
        <v>401</v>
      </c>
      <c r="F121" s="86">
        <f t="shared" si="42"/>
        <v>1832.820625</v>
      </c>
      <c r="G121" s="135">
        <f t="shared" si="43"/>
        <v>18.32</v>
      </c>
      <c r="H121" s="88">
        <f t="shared" si="44"/>
        <v>143.87641906250002</v>
      </c>
      <c r="I121" s="88">
        <f t="shared" si="45"/>
        <v>43.09455375</v>
      </c>
      <c r="J121" s="88">
        <f t="shared" si="46"/>
        <v>91.57592671875</v>
      </c>
      <c r="K121" s="88">
        <f t="shared" si="47"/>
        <v>8.97803203125</v>
      </c>
      <c r="L121" s="88">
        <f t="shared" si="48"/>
        <v>17.072642059375</v>
      </c>
      <c r="M121" s="89">
        <f t="shared" si="49"/>
        <v>1546.543051378125</v>
      </c>
      <c r="N121" s="88">
        <f t="shared" si="50"/>
        <v>10144.657403528407</v>
      </c>
    </row>
    <row r="122" spans="2:14" ht="10.5" customHeight="1">
      <c r="B122" s="90">
        <v>2</v>
      </c>
      <c r="C122" s="90" t="s">
        <v>169</v>
      </c>
      <c r="D122" s="90">
        <v>430</v>
      </c>
      <c r="E122" s="91">
        <v>380</v>
      </c>
      <c r="F122" s="86">
        <f t="shared" si="42"/>
        <v>1736.8374999999999</v>
      </c>
      <c r="G122" s="135">
        <f t="shared" si="43"/>
        <v>17.36</v>
      </c>
      <c r="H122" s="88">
        <f t="shared" si="44"/>
        <v>136.34174374999998</v>
      </c>
      <c r="I122" s="88">
        <f t="shared" si="45"/>
        <v>40.83771779999999</v>
      </c>
      <c r="J122" s="88">
        <f t="shared" si="46"/>
        <v>86.78015032499998</v>
      </c>
      <c r="K122" s="88">
        <f t="shared" si="47"/>
        <v>8.507857875</v>
      </c>
      <c r="L122" s="88">
        <f t="shared" si="48"/>
        <v>16.178557562499996</v>
      </c>
      <c r="M122" s="89">
        <f t="shared" si="49"/>
        <v>1465.5514726874999</v>
      </c>
      <c r="N122" s="88">
        <f t="shared" si="50"/>
        <v>9613.387473696743</v>
      </c>
    </row>
    <row r="123" spans="2:14" ht="10.5" customHeight="1">
      <c r="B123" s="90">
        <v>1</v>
      </c>
      <c r="C123" s="90" t="s">
        <v>28</v>
      </c>
      <c r="D123" s="90">
        <v>379</v>
      </c>
      <c r="E123" s="91">
        <v>349</v>
      </c>
      <c r="F123" s="86">
        <f t="shared" si="42"/>
        <v>1595.148125</v>
      </c>
      <c r="G123" s="135">
        <f t="shared" si="43"/>
        <v>15.95</v>
      </c>
      <c r="H123" s="88">
        <f t="shared" si="44"/>
        <v>125.21912781249999</v>
      </c>
      <c r="I123" s="88">
        <f t="shared" si="45"/>
        <v>37.506364350000005</v>
      </c>
      <c r="J123" s="88">
        <f t="shared" si="46"/>
        <v>79.70102424375</v>
      </c>
      <c r="K123" s="88">
        <f t="shared" si="47"/>
        <v>7.813825906250001</v>
      </c>
      <c r="L123" s="88">
        <f t="shared" si="48"/>
        <v>14.858789971875002</v>
      </c>
      <c r="M123" s="89">
        <f t="shared" si="49"/>
        <v>1345.998992715625</v>
      </c>
      <c r="N123" s="88">
        <f t="shared" si="50"/>
        <v>8829.174612647632</v>
      </c>
    </row>
    <row r="124" spans="2:14" ht="10.5" customHeight="1">
      <c r="B124" s="64"/>
      <c r="C124" s="138"/>
      <c r="D124" s="138"/>
      <c r="E124" s="138"/>
      <c r="F124" s="140"/>
      <c r="G124" s="140"/>
      <c r="H124" s="140"/>
      <c r="I124" s="140"/>
      <c r="J124" s="140"/>
      <c r="K124" s="140"/>
      <c r="L124" s="140"/>
      <c r="M124" s="141"/>
      <c r="N124" s="18"/>
    </row>
    <row r="125" spans="2:13" ht="12.75">
      <c r="B125" s="298" t="str">
        <f>FORMULES!E5</f>
        <v> -- Indemnité  de  Résidence  plancher  INM  298 ----- Prix point mensuel net : 3,857 euros (I.R. non comprise)</v>
      </c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</row>
    <row r="130" ht="12.75">
      <c r="M130" s="146"/>
    </row>
    <row r="131" spans="2:13" ht="19.5" customHeight="1">
      <c r="B131" s="290" t="s">
        <v>162</v>
      </c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</row>
    <row r="133" spans="2:13" ht="12.75"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</row>
    <row r="134" spans="2:13" ht="12.75">
      <c r="B134"/>
      <c r="C134"/>
      <c r="D134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2:14" ht="12.75" customHeight="1">
      <c r="B135" s="291" t="s">
        <v>67</v>
      </c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3"/>
    </row>
    <row r="136" spans="2:13" ht="12.75">
      <c r="B136"/>
      <c r="C136"/>
      <c r="D136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2:13" ht="12.7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175"/>
    </row>
    <row r="138" spans="8:13" ht="12.75">
      <c r="H138" s="292" t="s">
        <v>36</v>
      </c>
      <c r="I138" s="292"/>
      <c r="J138" s="292"/>
      <c r="K138" s="292"/>
      <c r="L138" s="292"/>
      <c r="M138" s="44">
        <f>DATE</f>
        <v>39722</v>
      </c>
    </row>
    <row r="139" spans="2:13" ht="10.5" customHeight="1">
      <c r="B139" s="224" t="s">
        <v>170</v>
      </c>
      <c r="C139" s="197"/>
      <c r="D139" s="197"/>
      <c r="E139" s="197"/>
      <c r="F139" s="53"/>
      <c r="G139" s="54"/>
      <c r="M139" s="74"/>
    </row>
    <row r="140" spans="2:13" ht="10.5" customHeight="1">
      <c r="B140" s="227"/>
      <c r="C140" s="110"/>
      <c r="F140" s="51"/>
      <c r="G140" s="51"/>
      <c r="M140" s="74"/>
    </row>
    <row r="141" spans="2:14" ht="10.5" customHeight="1">
      <c r="B141" s="177"/>
      <c r="C141" s="110"/>
      <c r="F141" s="52" t="s">
        <v>37</v>
      </c>
      <c r="G141" s="52"/>
      <c r="H141" s="53"/>
      <c r="I141" s="53"/>
      <c r="J141" s="53"/>
      <c r="K141" s="53"/>
      <c r="L141" s="54"/>
      <c r="M141" s="55" t="s">
        <v>37</v>
      </c>
      <c r="N141" s="56" t="s">
        <v>38</v>
      </c>
    </row>
    <row r="142" spans="2:14" ht="10.5" customHeight="1">
      <c r="B142" s="57" t="s">
        <v>39</v>
      </c>
      <c r="C142" s="57" t="s">
        <v>87</v>
      </c>
      <c r="D142" s="57" t="s">
        <v>20</v>
      </c>
      <c r="E142" s="58" t="s">
        <v>21</v>
      </c>
      <c r="F142" s="59" t="s">
        <v>41</v>
      </c>
      <c r="G142" s="59" t="s">
        <v>65</v>
      </c>
      <c r="H142" s="130" t="s">
        <v>4</v>
      </c>
      <c r="I142" s="57" t="s">
        <v>42</v>
      </c>
      <c r="J142" s="57" t="s">
        <v>42</v>
      </c>
      <c r="K142" s="57" t="s">
        <v>43</v>
      </c>
      <c r="L142" s="57" t="s">
        <v>44</v>
      </c>
      <c r="M142" s="61" t="s">
        <v>45</v>
      </c>
      <c r="N142" s="62" t="s">
        <v>46</v>
      </c>
    </row>
    <row r="143" spans="2:14" ht="10.5" customHeight="1">
      <c r="B143" s="63"/>
      <c r="C143" s="63" t="s">
        <v>47</v>
      </c>
      <c r="D143" s="63"/>
      <c r="E143" s="64"/>
      <c r="F143" s="65" t="s">
        <v>48</v>
      </c>
      <c r="G143" s="65"/>
      <c r="H143" s="66">
        <v>0.0785</v>
      </c>
      <c r="I143" s="67">
        <v>0.024</v>
      </c>
      <c r="J143" s="67">
        <v>0.051</v>
      </c>
      <c r="K143" s="67">
        <v>0.005</v>
      </c>
      <c r="L143" s="67">
        <v>0.01</v>
      </c>
      <c r="M143" s="68" t="s">
        <v>48</v>
      </c>
      <c r="N143" s="69"/>
    </row>
    <row r="144" spans="2:14" ht="10.5" customHeight="1">
      <c r="B144" s="91"/>
      <c r="C144" s="60"/>
      <c r="D144" s="60"/>
      <c r="E144" s="60"/>
      <c r="F144" s="114"/>
      <c r="G144" s="114"/>
      <c r="H144" s="161"/>
      <c r="I144" s="161"/>
      <c r="J144" s="161"/>
      <c r="K144" s="161"/>
      <c r="L144" s="161"/>
      <c r="M144" s="180"/>
      <c r="N144" s="75"/>
    </row>
    <row r="145" spans="2:14" ht="10.5" customHeight="1">
      <c r="B145" s="177"/>
      <c r="C145" s="110"/>
      <c r="D145" s="208" t="s">
        <v>164</v>
      </c>
      <c r="E145" s="110"/>
      <c r="H145" s="110"/>
      <c r="I145" s="110"/>
      <c r="J145" s="110"/>
      <c r="K145" s="110"/>
      <c r="L145" s="110"/>
      <c r="M145" s="74"/>
      <c r="N145" s="88"/>
    </row>
    <row r="146" spans="2:14" ht="10.5" customHeight="1">
      <c r="B146" s="177"/>
      <c r="C146" s="110"/>
      <c r="D146" s="208"/>
      <c r="E146" s="110"/>
      <c r="H146" s="110"/>
      <c r="I146" s="110"/>
      <c r="J146" s="110"/>
      <c r="K146" s="110"/>
      <c r="L146" s="110"/>
      <c r="M146" s="74"/>
      <c r="N146" s="88"/>
    </row>
    <row r="147" spans="2:14" ht="10.5" customHeight="1">
      <c r="B147" s="90">
        <v>6</v>
      </c>
      <c r="C147" s="90"/>
      <c r="D147" s="90" t="s">
        <v>165</v>
      </c>
      <c r="E147" s="91"/>
      <c r="F147" s="86"/>
      <c r="G147" s="135"/>
      <c r="H147" s="88"/>
      <c r="I147" s="88"/>
      <c r="J147" s="88"/>
      <c r="K147" s="88"/>
      <c r="L147" s="88"/>
      <c r="M147" s="89"/>
      <c r="N147" s="88"/>
    </row>
    <row r="148" spans="2:14" ht="10.5" customHeight="1">
      <c r="B148" s="90">
        <v>5</v>
      </c>
      <c r="C148" s="90" t="s">
        <v>128</v>
      </c>
      <c r="D148" s="90">
        <v>1015</v>
      </c>
      <c r="E148" s="91">
        <v>821</v>
      </c>
      <c r="F148" s="86">
        <f>E148*PA/12</f>
        <v>3752.483125</v>
      </c>
      <c r="G148" s="135">
        <f>INT(F148)/100*3</f>
        <v>112.56</v>
      </c>
      <c r="H148" s="88">
        <f>F148*pension</f>
        <v>294.5699253125</v>
      </c>
      <c r="I148" s="88">
        <f>((F148+G148)*97/100)*C.S.G.N.D</f>
        <v>89.97820395000001</v>
      </c>
      <c r="J148" s="88">
        <f>(F148+G148)*97/100*C.S.G.D</f>
        <v>191.20368339375</v>
      </c>
      <c r="K148" s="88">
        <f>(F148+G148)*97/100*R.D.S</f>
        <v>18.745459156250003</v>
      </c>
      <c r="L148" s="88">
        <f>IF((F148+G148)-H148&gt;Seuil*BRUT,((F148+G148)-H148)*1/100,0)</f>
        <v>35.704731996875005</v>
      </c>
      <c r="M148" s="89">
        <f>(F148+G148)-(H148+I148+J148+K148+L148)</f>
        <v>3234.841121190625</v>
      </c>
      <c r="N148" s="88">
        <f>M148*6.55957</f>
        <v>21219.166773328387</v>
      </c>
    </row>
    <row r="149" spans="2:14" ht="10.5" customHeight="1">
      <c r="B149" s="90">
        <v>4</v>
      </c>
      <c r="C149" s="90" t="s">
        <v>128</v>
      </c>
      <c r="D149" s="90">
        <v>966</v>
      </c>
      <c r="E149" s="91">
        <v>783</v>
      </c>
      <c r="F149" s="86">
        <f>E149*PA/12</f>
        <v>3578.799375</v>
      </c>
      <c r="G149" s="135">
        <f>INT(F149)/100*3</f>
        <v>107.34</v>
      </c>
      <c r="H149" s="88">
        <f>F149*pension</f>
        <v>280.9357509375</v>
      </c>
      <c r="I149" s="88">
        <f>((F149+G149)*97/100)*C.S.G.N.D</f>
        <v>85.81332465000001</v>
      </c>
      <c r="J149" s="88">
        <f>(F149+G149)*97/100*C.S.G.D</f>
        <v>182.35331488125001</v>
      </c>
      <c r="K149" s="88">
        <f>(F149+G149)*97/100*R.D.S</f>
        <v>17.87777596875</v>
      </c>
      <c r="L149" s="88">
        <f>IF((F149+G149)-H149&gt;Seuil*BRUT,((F149+G149)-H149)*1/100,0)</f>
        <v>34.052036240625</v>
      </c>
      <c r="M149" s="89">
        <f>(F149+G149)-(H149+I149+J149+K149+L149)</f>
        <v>3085.107172321875</v>
      </c>
      <c r="N149" s="88">
        <f>M149*6.55957</f>
        <v>20236.9764543474</v>
      </c>
    </row>
    <row r="150" spans="2:14" ht="10.5" customHeight="1">
      <c r="B150" s="90">
        <v>3</v>
      </c>
      <c r="C150" s="90" t="s">
        <v>128</v>
      </c>
      <c r="D150" s="90">
        <v>916</v>
      </c>
      <c r="E150" s="91">
        <v>746</v>
      </c>
      <c r="F150" s="86">
        <f>E150*PA/12</f>
        <v>3409.68625</v>
      </c>
      <c r="G150" s="135">
        <f>INT(F150)/100*3</f>
        <v>102.27000000000001</v>
      </c>
      <c r="H150" s="88">
        <f>F150*pension</f>
        <v>267.66037062500004</v>
      </c>
      <c r="I150" s="88">
        <f>((F150+G150)*97/100)*C.S.G.N.D</f>
        <v>81.75834150000001</v>
      </c>
      <c r="J150" s="88">
        <f>(F150+G150)*97/100*C.S.G.D</f>
        <v>173.73647568750002</v>
      </c>
      <c r="K150" s="88">
        <f>(F150+G150)*97/100*R.D.S</f>
        <v>17.032987812500004</v>
      </c>
      <c r="L150" s="88">
        <f>IF((F150+G150)-H150&gt;Seuil*BRUT,((F150+G150)-H150)*1/100,0)</f>
        <v>32.44295879375</v>
      </c>
      <c r="M150" s="89">
        <f>(F150+G150)-(H150+I150+J150+K150+L150)</f>
        <v>2939.32511558125</v>
      </c>
      <c r="N150" s="88">
        <f>M150*6.55957</f>
        <v>19280.7088484133</v>
      </c>
    </row>
    <row r="151" spans="2:14" ht="10.5" customHeight="1">
      <c r="B151" s="90">
        <v>2</v>
      </c>
      <c r="C151" s="90" t="s">
        <v>128</v>
      </c>
      <c r="D151" s="90">
        <v>864</v>
      </c>
      <c r="E151" s="91">
        <v>706</v>
      </c>
      <c r="F151" s="86">
        <f>E151*PA/12</f>
        <v>3226.86125</v>
      </c>
      <c r="G151" s="135">
        <f>INT(F151)/100*3</f>
        <v>96.78</v>
      </c>
      <c r="H151" s="88">
        <f>F151*pension</f>
        <v>253.308608125</v>
      </c>
      <c r="I151" s="88">
        <f>((F151+G151)*97/100)*C.S.G.N.D</f>
        <v>77.3743683</v>
      </c>
      <c r="J151" s="88">
        <f>(F151+G151)*97/100*C.S.G.D</f>
        <v>164.42053263749997</v>
      </c>
      <c r="K151" s="88">
        <f>(F151+G151)*97/100*R.D.S</f>
        <v>16.1196600625</v>
      </c>
      <c r="L151" s="88">
        <f>IF((F151+G151)-H151&gt;Seuil*BRUT,((F151+G151)-H151)*1/100,0)</f>
        <v>30.703326418750002</v>
      </c>
      <c r="M151" s="89">
        <f>(F151+G151)-(H151+I151+J151+K151+L151)</f>
        <v>2781.7147544562504</v>
      </c>
      <c r="N151" s="88">
        <f>M151*6.55957</f>
        <v>18246.852651888585</v>
      </c>
    </row>
    <row r="152" spans="2:14" ht="10.5" customHeight="1">
      <c r="B152" s="90">
        <v>1</v>
      </c>
      <c r="C152" s="90" t="s">
        <v>128</v>
      </c>
      <c r="D152" s="90">
        <v>811</v>
      </c>
      <c r="E152" s="91">
        <v>665</v>
      </c>
      <c r="F152" s="86">
        <f>E152*PA/12</f>
        <v>3039.4656249999994</v>
      </c>
      <c r="G152" s="135">
        <f>INT(F152)/100*3</f>
        <v>91.17</v>
      </c>
      <c r="H152" s="88">
        <f>F152*pension</f>
        <v>238.59805156249996</v>
      </c>
      <c r="I152" s="88">
        <f>((F152+G152)*97/100)*C.S.G.N.D</f>
        <v>72.88119735</v>
      </c>
      <c r="J152" s="88">
        <f>(F152+G152)*97/100*C.S.G.D</f>
        <v>154.87254436874997</v>
      </c>
      <c r="K152" s="88">
        <f>(F152+G152)*97/100*R.D.S</f>
        <v>15.183582781249997</v>
      </c>
      <c r="L152" s="88">
        <f>IF((F152+G152)-H152&gt;Seuil*BRUT,((F152+G152)-H152)*1/100,0)</f>
        <v>28.920375734374993</v>
      </c>
      <c r="M152" s="89">
        <f>(F152+G152)-(H152+I152+J152+K152+L152)</f>
        <v>2620.1798732031248</v>
      </c>
      <c r="N152" s="88">
        <f>M152*6.55957</f>
        <v>17187.253290867022</v>
      </c>
    </row>
    <row r="153" spans="2:14" ht="10.5" customHeight="1">
      <c r="B153" s="91"/>
      <c r="C153" s="60"/>
      <c r="D153" s="60"/>
      <c r="E153" s="60"/>
      <c r="F153" s="135"/>
      <c r="G153" s="135"/>
      <c r="H153" s="93"/>
      <c r="I153" s="93"/>
      <c r="J153" s="93"/>
      <c r="K153" s="93"/>
      <c r="L153" s="93"/>
      <c r="M153" s="74"/>
      <c r="N153" s="88"/>
    </row>
    <row r="154" spans="2:14" ht="10.5" customHeight="1">
      <c r="B154" s="177"/>
      <c r="C154" s="110"/>
      <c r="D154" s="208" t="s">
        <v>166</v>
      </c>
      <c r="E154" s="110"/>
      <c r="H154" s="110"/>
      <c r="I154" s="110"/>
      <c r="J154" s="110"/>
      <c r="K154" s="110"/>
      <c r="L154" s="110"/>
      <c r="M154" s="74"/>
      <c r="N154" s="88"/>
    </row>
    <row r="155" spans="2:14" ht="10.5" customHeight="1">
      <c r="B155" s="177"/>
      <c r="C155" s="110"/>
      <c r="D155" s="208"/>
      <c r="E155" s="110"/>
      <c r="H155" s="110"/>
      <c r="I155" s="110"/>
      <c r="J155" s="110"/>
      <c r="K155" s="110"/>
      <c r="L155" s="110"/>
      <c r="M155" s="74"/>
      <c r="N155" s="88"/>
    </row>
    <row r="156" spans="2:14" ht="10.5" customHeight="1">
      <c r="B156" s="90">
        <v>6</v>
      </c>
      <c r="C156" s="90"/>
      <c r="D156" s="90">
        <v>1015</v>
      </c>
      <c r="E156" s="91">
        <v>821</v>
      </c>
      <c r="F156" s="86">
        <f aca="true" t="shared" si="51" ref="F156:F161">E156*PA/12</f>
        <v>3752.483125</v>
      </c>
      <c r="G156" s="135">
        <f aca="true" t="shared" si="52" ref="G156:G161">INT(F156)/100*3</f>
        <v>112.56</v>
      </c>
      <c r="H156" s="88">
        <f aca="true" t="shared" si="53" ref="H156:H161">F156*pension</f>
        <v>294.5699253125</v>
      </c>
      <c r="I156" s="88">
        <f aca="true" t="shared" si="54" ref="I156:I161">((F156+G156)*97/100)*C.S.G.N.D</f>
        <v>89.97820395000001</v>
      </c>
      <c r="J156" s="88">
        <f aca="true" t="shared" si="55" ref="J156:J161">(F156+G156)*97/100*C.S.G.D</f>
        <v>191.20368339375</v>
      </c>
      <c r="K156" s="88">
        <f aca="true" t="shared" si="56" ref="K156:K161">(F156+G156)*97/100*R.D.S</f>
        <v>18.745459156250003</v>
      </c>
      <c r="L156" s="88">
        <f aca="true" t="shared" si="57" ref="L156:L161">IF((F156+G156)-H156&gt;Seuil*BRUT,((F156+G156)-H156)*1/100,0)</f>
        <v>35.704731996875005</v>
      </c>
      <c r="M156" s="89">
        <f aca="true" t="shared" si="58" ref="M156:M161">(F156+G156)-(H156+I156+J156+K156+L156)</f>
        <v>3234.841121190625</v>
      </c>
      <c r="N156" s="88">
        <f aca="true" t="shared" si="59" ref="N156:N161">M156*6.55957</f>
        <v>21219.166773328387</v>
      </c>
    </row>
    <row r="157" spans="2:14" ht="10.5" customHeight="1">
      <c r="B157" s="90">
        <v>5</v>
      </c>
      <c r="C157" s="90" t="s">
        <v>128</v>
      </c>
      <c r="D157" s="90">
        <v>966</v>
      </c>
      <c r="E157" s="91">
        <v>783</v>
      </c>
      <c r="F157" s="86">
        <f t="shared" si="51"/>
        <v>3578.799375</v>
      </c>
      <c r="G157" s="135">
        <f t="shared" si="52"/>
        <v>107.34</v>
      </c>
      <c r="H157" s="88">
        <f t="shared" si="53"/>
        <v>280.9357509375</v>
      </c>
      <c r="I157" s="88">
        <f t="shared" si="54"/>
        <v>85.81332465000001</v>
      </c>
      <c r="J157" s="88">
        <f t="shared" si="55"/>
        <v>182.35331488125001</v>
      </c>
      <c r="K157" s="88">
        <f t="shared" si="56"/>
        <v>17.87777596875</v>
      </c>
      <c r="L157" s="88">
        <f t="shared" si="57"/>
        <v>34.052036240625</v>
      </c>
      <c r="M157" s="89">
        <f t="shared" si="58"/>
        <v>3085.107172321875</v>
      </c>
      <c r="N157" s="88">
        <f t="shared" si="59"/>
        <v>20236.9764543474</v>
      </c>
    </row>
    <row r="158" spans="2:14" ht="10.5" customHeight="1">
      <c r="B158" s="90">
        <v>4</v>
      </c>
      <c r="C158" s="90" t="s">
        <v>128</v>
      </c>
      <c r="D158" s="90">
        <v>916</v>
      </c>
      <c r="E158" s="91">
        <v>746</v>
      </c>
      <c r="F158" s="86">
        <f t="shared" si="51"/>
        <v>3409.68625</v>
      </c>
      <c r="G158" s="135">
        <f t="shared" si="52"/>
        <v>102.27000000000001</v>
      </c>
      <c r="H158" s="88">
        <f t="shared" si="53"/>
        <v>267.66037062500004</v>
      </c>
      <c r="I158" s="88">
        <f t="shared" si="54"/>
        <v>81.75834150000001</v>
      </c>
      <c r="J158" s="88">
        <f t="shared" si="55"/>
        <v>173.73647568750002</v>
      </c>
      <c r="K158" s="88">
        <f t="shared" si="56"/>
        <v>17.032987812500004</v>
      </c>
      <c r="L158" s="88">
        <f t="shared" si="57"/>
        <v>32.44295879375</v>
      </c>
      <c r="M158" s="89">
        <f t="shared" si="58"/>
        <v>2939.32511558125</v>
      </c>
      <c r="N158" s="88">
        <f t="shared" si="59"/>
        <v>19280.7088484133</v>
      </c>
    </row>
    <row r="159" spans="2:14" ht="10.5" customHeight="1">
      <c r="B159" s="90">
        <v>3</v>
      </c>
      <c r="C159" s="90" t="s">
        <v>128</v>
      </c>
      <c r="D159" s="90">
        <v>864</v>
      </c>
      <c r="E159" s="91">
        <v>706</v>
      </c>
      <c r="F159" s="86">
        <f t="shared" si="51"/>
        <v>3226.86125</v>
      </c>
      <c r="G159" s="135">
        <f t="shared" si="52"/>
        <v>96.78</v>
      </c>
      <c r="H159" s="88">
        <f t="shared" si="53"/>
        <v>253.308608125</v>
      </c>
      <c r="I159" s="88">
        <f t="shared" si="54"/>
        <v>77.3743683</v>
      </c>
      <c r="J159" s="88">
        <f t="shared" si="55"/>
        <v>164.42053263749997</v>
      </c>
      <c r="K159" s="88">
        <f t="shared" si="56"/>
        <v>16.1196600625</v>
      </c>
      <c r="L159" s="88">
        <f t="shared" si="57"/>
        <v>30.703326418750002</v>
      </c>
      <c r="M159" s="89">
        <f t="shared" si="58"/>
        <v>2781.7147544562504</v>
      </c>
      <c r="N159" s="88">
        <f t="shared" si="59"/>
        <v>18246.852651888585</v>
      </c>
    </row>
    <row r="160" spans="2:14" ht="10.5" customHeight="1">
      <c r="B160" s="90">
        <v>2</v>
      </c>
      <c r="C160" s="90" t="s">
        <v>128</v>
      </c>
      <c r="D160" s="90">
        <v>811</v>
      </c>
      <c r="E160" s="91">
        <v>665</v>
      </c>
      <c r="F160" s="86">
        <f t="shared" si="51"/>
        <v>3039.4656249999994</v>
      </c>
      <c r="G160" s="135">
        <f t="shared" si="52"/>
        <v>91.17</v>
      </c>
      <c r="H160" s="88">
        <f t="shared" si="53"/>
        <v>238.59805156249996</v>
      </c>
      <c r="I160" s="88">
        <f t="shared" si="54"/>
        <v>72.88119735</v>
      </c>
      <c r="J160" s="88">
        <f t="shared" si="55"/>
        <v>154.87254436874997</v>
      </c>
      <c r="K160" s="88">
        <f t="shared" si="56"/>
        <v>15.183582781249997</v>
      </c>
      <c r="L160" s="88">
        <f t="shared" si="57"/>
        <v>28.920375734374993</v>
      </c>
      <c r="M160" s="89">
        <f t="shared" si="58"/>
        <v>2620.1798732031248</v>
      </c>
      <c r="N160" s="88">
        <f t="shared" si="59"/>
        <v>17187.253290867022</v>
      </c>
    </row>
    <row r="161" spans="2:14" ht="10.5" customHeight="1">
      <c r="B161" s="90">
        <v>1</v>
      </c>
      <c r="C161" s="90" t="s">
        <v>128</v>
      </c>
      <c r="D161" s="90">
        <v>759</v>
      </c>
      <c r="E161" s="91">
        <v>626</v>
      </c>
      <c r="F161" s="86">
        <f t="shared" si="51"/>
        <v>2861.21125</v>
      </c>
      <c r="G161" s="135">
        <f t="shared" si="52"/>
        <v>85.83</v>
      </c>
      <c r="H161" s="88">
        <f t="shared" si="53"/>
        <v>224.605083125</v>
      </c>
      <c r="I161" s="88">
        <f t="shared" si="54"/>
        <v>68.60712029999999</v>
      </c>
      <c r="J161" s="88">
        <f t="shared" si="55"/>
        <v>145.79013063749997</v>
      </c>
      <c r="K161" s="88">
        <f t="shared" si="56"/>
        <v>14.293150062499999</v>
      </c>
      <c r="L161" s="88">
        <f t="shared" si="57"/>
        <v>27.22436166875</v>
      </c>
      <c r="M161" s="89">
        <f t="shared" si="58"/>
        <v>2466.52140420625</v>
      </c>
      <c r="N161" s="88">
        <f t="shared" si="59"/>
        <v>16179.31980738919</v>
      </c>
    </row>
    <row r="162" spans="2:14" ht="10.5" customHeight="1">
      <c r="B162" s="91"/>
      <c r="C162" s="60"/>
      <c r="D162" s="99"/>
      <c r="E162" s="60"/>
      <c r="F162" s="135"/>
      <c r="G162" s="135"/>
      <c r="H162" s="93"/>
      <c r="I162" s="93"/>
      <c r="J162" s="93"/>
      <c r="K162" s="93"/>
      <c r="L162" s="93"/>
      <c r="M162" s="74"/>
      <c r="N162" s="88"/>
    </row>
    <row r="163" spans="2:14" ht="10.5" customHeight="1">
      <c r="B163" s="76"/>
      <c r="C163" s="77"/>
      <c r="D163" s="293" t="s">
        <v>167</v>
      </c>
      <c r="E163" s="293"/>
      <c r="F163" s="293"/>
      <c r="G163" s="293"/>
      <c r="H163" s="293"/>
      <c r="I163" s="79"/>
      <c r="J163" s="229"/>
      <c r="K163" s="229"/>
      <c r="L163" s="229"/>
      <c r="M163" s="181"/>
      <c r="N163" s="88"/>
    </row>
    <row r="164" spans="2:14" ht="10.5" customHeight="1">
      <c r="B164" s="177"/>
      <c r="C164" s="110"/>
      <c r="D164" s="208"/>
      <c r="E164" s="60"/>
      <c r="F164" s="93"/>
      <c r="G164" s="93"/>
      <c r="H164" s="60"/>
      <c r="I164" s="60"/>
      <c r="J164" s="60"/>
      <c r="K164" s="60"/>
      <c r="L164" s="60"/>
      <c r="M164" s="74"/>
      <c r="N164" s="88"/>
    </row>
    <row r="165" spans="2:14" ht="10.5" customHeight="1">
      <c r="B165" s="90">
        <v>8</v>
      </c>
      <c r="C165" s="90"/>
      <c r="D165" s="90">
        <v>966</v>
      </c>
      <c r="E165" s="91">
        <v>783</v>
      </c>
      <c r="F165" s="86">
        <f aca="true" t="shared" si="60" ref="F165:F172">E165*PA/12</f>
        <v>3578.799375</v>
      </c>
      <c r="G165" s="135">
        <f aca="true" t="shared" si="61" ref="G165:G172">INT(F165)/100*3</f>
        <v>107.34</v>
      </c>
      <c r="H165" s="88">
        <f aca="true" t="shared" si="62" ref="H165:H172">F165*pension</f>
        <v>280.9357509375</v>
      </c>
      <c r="I165" s="88">
        <f aca="true" t="shared" si="63" ref="I165:I172">((F165+G165)*97/100)*C.S.G.N.D</f>
        <v>85.81332465000001</v>
      </c>
      <c r="J165" s="88">
        <f aca="true" t="shared" si="64" ref="J165:J172">(F165+G165)*97/100*C.S.G.D</f>
        <v>182.35331488125001</v>
      </c>
      <c r="K165" s="88">
        <f aca="true" t="shared" si="65" ref="K165:K172">(F165+G165)*97/100*R.D.S</f>
        <v>17.87777596875</v>
      </c>
      <c r="L165" s="88">
        <f aca="true" t="shared" si="66" ref="L165:L172">IF((F165+G165)-H165&gt;Seuil*BRUT,((F165+G165)-H165)*1/100,0)</f>
        <v>34.052036240625</v>
      </c>
      <c r="M165" s="89">
        <f aca="true" t="shared" si="67" ref="M165:M172">(F165+G165)-(H165+I165+J165+K165+L165)</f>
        <v>3085.107172321875</v>
      </c>
      <c r="N165" s="88">
        <f aca="true" t="shared" si="68" ref="N165:N172">M165*6.55957</f>
        <v>20236.9764543474</v>
      </c>
    </row>
    <row r="166" spans="2:14" ht="10.5" customHeight="1">
      <c r="B166" s="90">
        <v>7</v>
      </c>
      <c r="C166" s="90" t="s">
        <v>155</v>
      </c>
      <c r="D166" s="90">
        <v>916</v>
      </c>
      <c r="E166" s="91">
        <v>746</v>
      </c>
      <c r="F166" s="86">
        <f t="shared" si="60"/>
        <v>3409.68625</v>
      </c>
      <c r="G166" s="135">
        <f t="shared" si="61"/>
        <v>102.27000000000001</v>
      </c>
      <c r="H166" s="88">
        <f t="shared" si="62"/>
        <v>267.66037062500004</v>
      </c>
      <c r="I166" s="88">
        <f t="shared" si="63"/>
        <v>81.75834150000001</v>
      </c>
      <c r="J166" s="88">
        <f t="shared" si="64"/>
        <v>173.73647568750002</v>
      </c>
      <c r="K166" s="88">
        <f t="shared" si="65"/>
        <v>17.032987812500004</v>
      </c>
      <c r="L166" s="88">
        <f t="shared" si="66"/>
        <v>32.44295879375</v>
      </c>
      <c r="M166" s="89">
        <f t="shared" si="67"/>
        <v>2939.32511558125</v>
      </c>
      <c r="N166" s="88">
        <f t="shared" si="68"/>
        <v>19280.7088484133</v>
      </c>
    </row>
    <row r="167" spans="2:14" ht="10.5" customHeight="1">
      <c r="B167" s="90">
        <v>6</v>
      </c>
      <c r="C167" s="90" t="s">
        <v>171</v>
      </c>
      <c r="D167" s="90">
        <v>864</v>
      </c>
      <c r="E167" s="91">
        <v>706</v>
      </c>
      <c r="F167" s="86">
        <f t="shared" si="60"/>
        <v>3226.86125</v>
      </c>
      <c r="G167" s="135">
        <f t="shared" si="61"/>
        <v>96.78</v>
      </c>
      <c r="H167" s="88">
        <f t="shared" si="62"/>
        <v>253.308608125</v>
      </c>
      <c r="I167" s="88">
        <f t="shared" si="63"/>
        <v>77.3743683</v>
      </c>
      <c r="J167" s="88">
        <f t="shared" si="64"/>
        <v>164.42053263749997</v>
      </c>
      <c r="K167" s="88">
        <f t="shared" si="65"/>
        <v>16.1196600625</v>
      </c>
      <c r="L167" s="88">
        <f t="shared" si="66"/>
        <v>30.703326418750002</v>
      </c>
      <c r="M167" s="89">
        <f t="shared" si="67"/>
        <v>2781.7147544562504</v>
      </c>
      <c r="N167" s="88">
        <f t="shared" si="68"/>
        <v>18246.852651888585</v>
      </c>
    </row>
    <row r="168" spans="2:14" ht="10.5" customHeight="1">
      <c r="B168" s="90">
        <v>5</v>
      </c>
      <c r="C168" s="90" t="s">
        <v>26</v>
      </c>
      <c r="D168" s="90">
        <v>811</v>
      </c>
      <c r="E168" s="91">
        <v>665</v>
      </c>
      <c r="F168" s="86">
        <f t="shared" si="60"/>
        <v>3039.4656249999994</v>
      </c>
      <c r="G168" s="135">
        <f t="shared" si="61"/>
        <v>91.17</v>
      </c>
      <c r="H168" s="88">
        <f t="shared" si="62"/>
        <v>238.59805156249996</v>
      </c>
      <c r="I168" s="88">
        <f t="shared" si="63"/>
        <v>72.88119735</v>
      </c>
      <c r="J168" s="88">
        <f t="shared" si="64"/>
        <v>154.87254436874997</v>
      </c>
      <c r="K168" s="88">
        <f t="shared" si="65"/>
        <v>15.183582781249997</v>
      </c>
      <c r="L168" s="88">
        <f t="shared" si="66"/>
        <v>28.920375734374993</v>
      </c>
      <c r="M168" s="89">
        <f t="shared" si="67"/>
        <v>2620.1798732031248</v>
      </c>
      <c r="N168" s="88">
        <f t="shared" si="68"/>
        <v>17187.253290867022</v>
      </c>
    </row>
    <row r="169" spans="2:14" ht="10.5" customHeight="1">
      <c r="B169" s="90">
        <v>4</v>
      </c>
      <c r="C169" s="90" t="s">
        <v>26</v>
      </c>
      <c r="D169" s="90">
        <v>759</v>
      </c>
      <c r="E169" s="91">
        <v>626</v>
      </c>
      <c r="F169" s="86">
        <f t="shared" si="60"/>
        <v>2861.21125</v>
      </c>
      <c r="G169" s="135">
        <f t="shared" si="61"/>
        <v>85.83</v>
      </c>
      <c r="H169" s="88">
        <f t="shared" si="62"/>
        <v>224.605083125</v>
      </c>
      <c r="I169" s="88">
        <f t="shared" si="63"/>
        <v>68.60712029999999</v>
      </c>
      <c r="J169" s="88">
        <f t="shared" si="64"/>
        <v>145.79013063749997</v>
      </c>
      <c r="K169" s="88">
        <f t="shared" si="65"/>
        <v>14.293150062499999</v>
      </c>
      <c r="L169" s="88">
        <f t="shared" si="66"/>
        <v>27.22436166875</v>
      </c>
      <c r="M169" s="89">
        <f t="shared" si="67"/>
        <v>2466.52140420625</v>
      </c>
      <c r="N169" s="88">
        <f t="shared" si="68"/>
        <v>16179.31980738919</v>
      </c>
    </row>
    <row r="170" spans="2:14" ht="10.5" customHeight="1">
      <c r="B170" s="90">
        <v>3</v>
      </c>
      <c r="C170" s="90" t="s">
        <v>26</v>
      </c>
      <c r="D170" s="90">
        <v>701</v>
      </c>
      <c r="E170" s="91">
        <v>582</v>
      </c>
      <c r="F170" s="86">
        <f t="shared" si="60"/>
        <v>2660.1037499999998</v>
      </c>
      <c r="G170" s="135">
        <f t="shared" si="61"/>
        <v>79.80000000000001</v>
      </c>
      <c r="H170" s="88">
        <f t="shared" si="62"/>
        <v>208.81814437499997</v>
      </c>
      <c r="I170" s="88">
        <f t="shared" si="63"/>
        <v>63.7849593</v>
      </c>
      <c r="J170" s="88">
        <f t="shared" si="64"/>
        <v>135.54303851249998</v>
      </c>
      <c r="K170" s="88">
        <f t="shared" si="65"/>
        <v>13.2885331875</v>
      </c>
      <c r="L170" s="88">
        <f t="shared" si="66"/>
        <v>25.31085605625</v>
      </c>
      <c r="M170" s="89">
        <f t="shared" si="67"/>
        <v>2293.1582185687503</v>
      </c>
      <c r="N170" s="88">
        <f t="shared" si="68"/>
        <v>15042.131855777017</v>
      </c>
    </row>
    <row r="171" spans="2:14" ht="10.5" customHeight="1">
      <c r="B171" s="90">
        <v>2</v>
      </c>
      <c r="C171" s="90" t="s">
        <v>97</v>
      </c>
      <c r="D171" s="90">
        <v>641</v>
      </c>
      <c r="E171" s="91">
        <v>536</v>
      </c>
      <c r="F171" s="86">
        <f t="shared" si="60"/>
        <v>2449.855</v>
      </c>
      <c r="G171" s="135">
        <f t="shared" si="61"/>
        <v>73.47</v>
      </c>
      <c r="H171" s="88">
        <f t="shared" si="62"/>
        <v>192.3136175</v>
      </c>
      <c r="I171" s="88">
        <f t="shared" si="63"/>
        <v>58.743006</v>
      </c>
      <c r="J171" s="88">
        <f t="shared" si="64"/>
        <v>124.82888774999999</v>
      </c>
      <c r="K171" s="88">
        <f t="shared" si="65"/>
        <v>12.23812625</v>
      </c>
      <c r="L171" s="88">
        <f t="shared" si="66"/>
        <v>23.310113825</v>
      </c>
      <c r="M171" s="89">
        <f t="shared" si="67"/>
        <v>2111.891248675</v>
      </c>
      <c r="N171" s="88">
        <f t="shared" si="68"/>
        <v>13853.09847807107</v>
      </c>
    </row>
    <row r="172" spans="2:14" ht="10.5" customHeight="1">
      <c r="B172" s="90">
        <v>1</v>
      </c>
      <c r="C172" s="90" t="s">
        <v>27</v>
      </c>
      <c r="D172" s="90">
        <v>593</v>
      </c>
      <c r="E172" s="91">
        <v>500</v>
      </c>
      <c r="F172" s="86">
        <f t="shared" si="60"/>
        <v>2285.3125</v>
      </c>
      <c r="G172" s="135">
        <f t="shared" si="61"/>
        <v>68.55000000000001</v>
      </c>
      <c r="H172" s="88">
        <f t="shared" si="62"/>
        <v>179.39703125</v>
      </c>
      <c r="I172" s="88">
        <f t="shared" si="63"/>
        <v>54.79791900000001</v>
      </c>
      <c r="J172" s="88">
        <f t="shared" si="64"/>
        <v>116.445577875</v>
      </c>
      <c r="K172" s="88">
        <f t="shared" si="65"/>
        <v>11.416233125000002</v>
      </c>
      <c r="L172" s="88">
        <f t="shared" si="66"/>
        <v>21.744654687500002</v>
      </c>
      <c r="M172" s="89">
        <f t="shared" si="67"/>
        <v>1970.0610840625002</v>
      </c>
      <c r="N172" s="88">
        <f t="shared" si="68"/>
        <v>12922.753585183855</v>
      </c>
    </row>
    <row r="173" spans="2:14" ht="10.5" customHeight="1">
      <c r="B173" s="91"/>
      <c r="C173" s="60"/>
      <c r="D173" s="60"/>
      <c r="E173" s="60"/>
      <c r="F173" s="93"/>
      <c r="G173" s="93"/>
      <c r="H173" s="93"/>
      <c r="I173" s="93"/>
      <c r="J173" s="93"/>
      <c r="K173" s="93"/>
      <c r="L173" s="93"/>
      <c r="M173" s="74"/>
      <c r="N173" s="88"/>
    </row>
    <row r="174" spans="2:14" ht="10.5" customHeight="1">
      <c r="B174" s="76"/>
      <c r="C174" s="77"/>
      <c r="D174" s="293" t="s">
        <v>168</v>
      </c>
      <c r="E174" s="293"/>
      <c r="F174" s="293"/>
      <c r="G174" s="293"/>
      <c r="H174" s="77"/>
      <c r="I174" s="77"/>
      <c r="J174" s="77"/>
      <c r="K174" s="77"/>
      <c r="L174" s="77"/>
      <c r="M174" s="181"/>
      <c r="N174" s="88"/>
    </row>
    <row r="175" spans="2:14" ht="10.5" customHeight="1">
      <c r="B175" s="76"/>
      <c r="C175" s="77"/>
      <c r="D175" s="96"/>
      <c r="E175" s="154"/>
      <c r="F175" s="154"/>
      <c r="G175" s="154"/>
      <c r="H175" s="77"/>
      <c r="I175" s="77"/>
      <c r="J175" s="77"/>
      <c r="K175" s="77"/>
      <c r="L175" s="77"/>
      <c r="M175" s="181"/>
      <c r="N175" s="88"/>
    </row>
    <row r="176" spans="2:14" ht="10.5" customHeight="1">
      <c r="B176" s="90">
        <v>11</v>
      </c>
      <c r="C176" s="90"/>
      <c r="D176" s="230">
        <v>801</v>
      </c>
      <c r="E176" s="91">
        <v>658</v>
      </c>
      <c r="F176" s="86">
        <f aca="true" t="shared" si="69" ref="F176:F186">E176*PA/12</f>
        <v>3007.47125</v>
      </c>
      <c r="G176" s="135">
        <f aca="true" t="shared" si="70" ref="G176:G186">INT(F176)/100*3</f>
        <v>90.21000000000001</v>
      </c>
      <c r="H176" s="88">
        <f aca="true" t="shared" si="71" ref="H176:H186">F176*pension</f>
        <v>236.086493125</v>
      </c>
      <c r="I176" s="88">
        <f aca="true" t="shared" si="72" ref="I176:I186">((F176+G176)*97/100)*C.S.G.N.D</f>
        <v>72.1140195</v>
      </c>
      <c r="J176" s="88">
        <f aca="true" t="shared" si="73" ref="J176:J186">(F176+G176)*97/100*C.S.G.D</f>
        <v>153.2422914375</v>
      </c>
      <c r="K176" s="88">
        <f aca="true" t="shared" si="74" ref="K176:K186">(F176+G176)*97/100*R.D.S</f>
        <v>15.0237540625</v>
      </c>
      <c r="L176" s="88">
        <f aca="true" t="shared" si="75" ref="L176:L186">IF((F176+G176)-H176&gt;Seuil*BRUT,((F176+G176)-H176)*1/100,0)</f>
        <v>28.615947568750002</v>
      </c>
      <c r="M176" s="89">
        <f aca="true" t="shared" si="76" ref="M176:M186">(F176+G176)-(H176+I176+J176+K176+L176)</f>
        <v>2592.59874430625</v>
      </c>
      <c r="N176" s="88">
        <f aca="true" t="shared" si="77" ref="N176:N186">M176*6.55957</f>
        <v>17006.332945188948</v>
      </c>
    </row>
    <row r="177" spans="2:14" ht="10.5" customHeight="1">
      <c r="B177" s="90">
        <v>10</v>
      </c>
      <c r="C177" s="90" t="s">
        <v>24</v>
      </c>
      <c r="D177" s="230">
        <v>750</v>
      </c>
      <c r="E177" s="91">
        <v>619</v>
      </c>
      <c r="F177" s="86">
        <f t="shared" si="69"/>
        <v>2829.216875</v>
      </c>
      <c r="G177" s="135">
        <f t="shared" si="70"/>
        <v>84.87</v>
      </c>
      <c r="H177" s="88">
        <f t="shared" si="71"/>
        <v>222.0935246875</v>
      </c>
      <c r="I177" s="88">
        <f t="shared" si="72"/>
        <v>67.83994245000001</v>
      </c>
      <c r="J177" s="88">
        <f t="shared" si="73"/>
        <v>144.15987770625</v>
      </c>
      <c r="K177" s="88">
        <f t="shared" si="74"/>
        <v>14.133321343750001</v>
      </c>
      <c r="L177" s="88">
        <f t="shared" si="75"/>
        <v>26.919933503124998</v>
      </c>
      <c r="M177" s="89">
        <f t="shared" si="76"/>
        <v>2438.940275309375</v>
      </c>
      <c r="N177" s="88">
        <f t="shared" si="77"/>
        <v>15998.399461711117</v>
      </c>
    </row>
    <row r="178" spans="2:14" ht="10.5" customHeight="1">
      <c r="B178" s="90">
        <v>9</v>
      </c>
      <c r="C178" s="90" t="s">
        <v>24</v>
      </c>
      <c r="D178" s="90">
        <v>710</v>
      </c>
      <c r="E178" s="91">
        <v>589</v>
      </c>
      <c r="F178" s="86">
        <f t="shared" si="69"/>
        <v>2692.098125</v>
      </c>
      <c r="G178" s="135">
        <f t="shared" si="70"/>
        <v>80.76</v>
      </c>
      <c r="H178" s="88">
        <f t="shared" si="71"/>
        <v>211.3297028125</v>
      </c>
      <c r="I178" s="88">
        <f t="shared" si="72"/>
        <v>64.55213715000001</v>
      </c>
      <c r="J178" s="88">
        <f t="shared" si="73"/>
        <v>137.17329144375</v>
      </c>
      <c r="K178" s="88">
        <f t="shared" si="74"/>
        <v>13.448361906250001</v>
      </c>
      <c r="L178" s="88">
        <f t="shared" si="75"/>
        <v>25.615284221875005</v>
      </c>
      <c r="M178" s="89">
        <f t="shared" si="76"/>
        <v>2320.739347465625</v>
      </c>
      <c r="N178" s="88">
        <f t="shared" si="77"/>
        <v>15223.05220145509</v>
      </c>
    </row>
    <row r="179" spans="2:14" ht="10.5" customHeight="1">
      <c r="B179" s="90">
        <v>8</v>
      </c>
      <c r="C179" s="90" t="s">
        <v>24</v>
      </c>
      <c r="D179" s="90">
        <v>668</v>
      </c>
      <c r="E179" s="91">
        <v>557</v>
      </c>
      <c r="F179" s="86">
        <f t="shared" si="69"/>
        <v>2545.8381249999998</v>
      </c>
      <c r="G179" s="135">
        <f t="shared" si="70"/>
        <v>76.35</v>
      </c>
      <c r="H179" s="88">
        <f t="shared" si="71"/>
        <v>199.84829281249998</v>
      </c>
      <c r="I179" s="88">
        <f t="shared" si="72"/>
        <v>61.04453954999999</v>
      </c>
      <c r="J179" s="88">
        <f t="shared" si="73"/>
        <v>129.71964654374997</v>
      </c>
      <c r="K179" s="88">
        <f t="shared" si="74"/>
        <v>12.717612406249998</v>
      </c>
      <c r="L179" s="88">
        <f t="shared" si="75"/>
        <v>24.223398321874996</v>
      </c>
      <c r="M179" s="89">
        <f t="shared" si="76"/>
        <v>2194.6346353656245</v>
      </c>
      <c r="N179" s="88">
        <f t="shared" si="77"/>
        <v>14395.859515105289</v>
      </c>
    </row>
    <row r="180" spans="2:14" ht="10.5" customHeight="1">
      <c r="B180" s="90">
        <v>7</v>
      </c>
      <c r="C180" s="90" t="s">
        <v>24</v>
      </c>
      <c r="D180" s="90">
        <v>621</v>
      </c>
      <c r="E180" s="91">
        <v>521</v>
      </c>
      <c r="F180" s="86">
        <f t="shared" si="69"/>
        <v>2381.2956249999997</v>
      </c>
      <c r="G180" s="135">
        <f t="shared" si="70"/>
        <v>71.42999999999999</v>
      </c>
      <c r="H180" s="88">
        <f t="shared" si="71"/>
        <v>186.93170656249998</v>
      </c>
      <c r="I180" s="88">
        <f t="shared" si="72"/>
        <v>57.099452549999995</v>
      </c>
      <c r="J180" s="88">
        <f t="shared" si="73"/>
        <v>121.33633666874998</v>
      </c>
      <c r="K180" s="88">
        <f t="shared" si="74"/>
        <v>11.895719281249999</v>
      </c>
      <c r="L180" s="88">
        <f t="shared" si="75"/>
        <v>22.657939184374996</v>
      </c>
      <c r="M180" s="89">
        <f t="shared" si="76"/>
        <v>2052.8044707531244</v>
      </c>
      <c r="N180" s="88">
        <f t="shared" si="77"/>
        <v>13465.514622218072</v>
      </c>
    </row>
    <row r="181" spans="2:14" ht="10.5" customHeight="1">
      <c r="B181" s="90">
        <v>6</v>
      </c>
      <c r="C181" s="90" t="s">
        <v>141</v>
      </c>
      <c r="D181" s="90">
        <v>588</v>
      </c>
      <c r="E181" s="91">
        <v>496</v>
      </c>
      <c r="F181" s="86">
        <f t="shared" si="69"/>
        <v>2267.0299999999997</v>
      </c>
      <c r="G181" s="135">
        <f t="shared" si="70"/>
        <v>68.01</v>
      </c>
      <c r="H181" s="88">
        <f t="shared" si="71"/>
        <v>177.96185499999999</v>
      </c>
      <c r="I181" s="88">
        <f t="shared" si="72"/>
        <v>54.359731200000006</v>
      </c>
      <c r="J181" s="88">
        <f t="shared" si="73"/>
        <v>115.51442879999999</v>
      </c>
      <c r="K181" s="88">
        <f t="shared" si="74"/>
        <v>11.324944</v>
      </c>
      <c r="L181" s="88">
        <f t="shared" si="75"/>
        <v>21.57078145</v>
      </c>
      <c r="M181" s="89">
        <f t="shared" si="76"/>
        <v>1954.30825955</v>
      </c>
      <c r="N181" s="88">
        <f t="shared" si="77"/>
        <v>12819.421830096393</v>
      </c>
    </row>
    <row r="182" spans="2:14" ht="10.5" customHeight="1">
      <c r="B182" s="90">
        <v>5</v>
      </c>
      <c r="C182" s="90" t="s">
        <v>172</v>
      </c>
      <c r="D182" s="90">
        <v>540</v>
      </c>
      <c r="E182" s="91">
        <v>459</v>
      </c>
      <c r="F182" s="86">
        <f t="shared" si="69"/>
        <v>2097.916875</v>
      </c>
      <c r="G182" s="135">
        <f t="shared" si="70"/>
        <v>62.91</v>
      </c>
      <c r="H182" s="88">
        <f t="shared" si="71"/>
        <v>164.68647468749998</v>
      </c>
      <c r="I182" s="88">
        <f t="shared" si="72"/>
        <v>50.30404964999999</v>
      </c>
      <c r="J182" s="88">
        <f t="shared" si="73"/>
        <v>106.89610550624997</v>
      </c>
      <c r="K182" s="88">
        <f t="shared" si="74"/>
        <v>10.480010343749997</v>
      </c>
      <c r="L182" s="88">
        <f t="shared" si="75"/>
        <v>19.961404003124997</v>
      </c>
      <c r="M182" s="89">
        <f t="shared" si="76"/>
        <v>1808.4988308093748</v>
      </c>
      <c r="N182" s="88">
        <f t="shared" si="77"/>
        <v>11862.974675612251</v>
      </c>
    </row>
    <row r="183" spans="2:14" ht="10.5" customHeight="1">
      <c r="B183" s="90">
        <v>4</v>
      </c>
      <c r="C183" s="90" t="s">
        <v>27</v>
      </c>
      <c r="D183" s="90">
        <v>492</v>
      </c>
      <c r="E183" s="91">
        <v>425</v>
      </c>
      <c r="F183" s="86">
        <f t="shared" si="69"/>
        <v>1942.515625</v>
      </c>
      <c r="G183" s="135">
        <f t="shared" si="70"/>
        <v>58.260000000000005</v>
      </c>
      <c r="H183" s="88">
        <f t="shared" si="71"/>
        <v>152.4874765625</v>
      </c>
      <c r="I183" s="88">
        <f t="shared" si="72"/>
        <v>46.57805655</v>
      </c>
      <c r="J183" s="88">
        <f t="shared" si="73"/>
        <v>98.97837016874999</v>
      </c>
      <c r="K183" s="88">
        <f t="shared" si="74"/>
        <v>9.70376178125</v>
      </c>
      <c r="L183" s="88">
        <f t="shared" si="75"/>
        <v>18.482881484375</v>
      </c>
      <c r="M183" s="89">
        <f t="shared" si="76"/>
        <v>1674.545078453125</v>
      </c>
      <c r="N183" s="88">
        <f t="shared" si="77"/>
        <v>10984.295660268765</v>
      </c>
    </row>
    <row r="184" spans="2:14" ht="10.5" customHeight="1">
      <c r="B184" s="90">
        <v>3</v>
      </c>
      <c r="C184" s="90" t="s">
        <v>101</v>
      </c>
      <c r="D184" s="90">
        <v>458</v>
      </c>
      <c r="E184" s="91">
        <v>401</v>
      </c>
      <c r="F184" s="86">
        <f t="shared" si="69"/>
        <v>1832.820625</v>
      </c>
      <c r="G184" s="135">
        <f t="shared" si="70"/>
        <v>54.96</v>
      </c>
      <c r="H184" s="88">
        <f t="shared" si="71"/>
        <v>143.87641906250002</v>
      </c>
      <c r="I184" s="88">
        <f t="shared" si="72"/>
        <v>43.94753295</v>
      </c>
      <c r="J184" s="88">
        <f t="shared" si="73"/>
        <v>93.38850751875</v>
      </c>
      <c r="K184" s="88">
        <f t="shared" si="74"/>
        <v>9.155736031250001</v>
      </c>
      <c r="L184" s="88">
        <f t="shared" si="75"/>
        <v>17.439042059375</v>
      </c>
      <c r="M184" s="89">
        <f t="shared" si="76"/>
        <v>1579.9733873781252</v>
      </c>
      <c r="N184" s="88">
        <f t="shared" si="77"/>
        <v>10363.946032643928</v>
      </c>
    </row>
    <row r="185" spans="2:14" ht="10.5" customHeight="1">
      <c r="B185" s="90">
        <v>2</v>
      </c>
      <c r="C185" s="90" t="s">
        <v>169</v>
      </c>
      <c r="D185" s="90">
        <v>430</v>
      </c>
      <c r="E185" s="91">
        <v>380</v>
      </c>
      <c r="F185" s="86">
        <f t="shared" si="69"/>
        <v>1736.8374999999999</v>
      </c>
      <c r="G185" s="135">
        <f t="shared" si="70"/>
        <v>52.08</v>
      </c>
      <c r="H185" s="88">
        <f t="shared" si="71"/>
        <v>136.34174374999998</v>
      </c>
      <c r="I185" s="88">
        <f t="shared" si="72"/>
        <v>41.645999399999994</v>
      </c>
      <c r="J185" s="88">
        <f t="shared" si="73"/>
        <v>88.49774872499998</v>
      </c>
      <c r="K185" s="88">
        <f t="shared" si="74"/>
        <v>8.676249874999998</v>
      </c>
      <c r="L185" s="88">
        <f t="shared" si="75"/>
        <v>16.525757562499997</v>
      </c>
      <c r="M185" s="89">
        <f t="shared" si="76"/>
        <v>1497.2300006874998</v>
      </c>
      <c r="N185" s="88">
        <f t="shared" si="77"/>
        <v>9821.184995609703</v>
      </c>
    </row>
    <row r="186" spans="2:14" ht="10.5" customHeight="1">
      <c r="B186" s="90">
        <v>1</v>
      </c>
      <c r="C186" s="90" t="s">
        <v>28</v>
      </c>
      <c r="D186" s="90">
        <v>379</v>
      </c>
      <c r="E186" s="91">
        <v>349</v>
      </c>
      <c r="F186" s="86">
        <f t="shared" si="69"/>
        <v>1595.148125</v>
      </c>
      <c r="G186" s="135">
        <f t="shared" si="70"/>
        <v>47.849999999999994</v>
      </c>
      <c r="H186" s="88">
        <f t="shared" si="71"/>
        <v>125.21912781249999</v>
      </c>
      <c r="I186" s="88">
        <f t="shared" si="72"/>
        <v>38.24899635</v>
      </c>
      <c r="J186" s="88">
        <f t="shared" si="73"/>
        <v>81.27911724374998</v>
      </c>
      <c r="K186" s="88">
        <f t="shared" si="74"/>
        <v>7.9685409062499994</v>
      </c>
      <c r="L186" s="88">
        <f t="shared" si="75"/>
        <v>15.177789971874999</v>
      </c>
      <c r="M186" s="89">
        <f t="shared" si="76"/>
        <v>1375.1045527156248</v>
      </c>
      <c r="N186" s="88">
        <f t="shared" si="77"/>
        <v>9020.09457085683</v>
      </c>
    </row>
    <row r="187" spans="2:14" ht="10.5" customHeight="1">
      <c r="B187" s="64"/>
      <c r="C187" s="138"/>
      <c r="D187" s="138"/>
      <c r="E187" s="138"/>
      <c r="F187" s="140"/>
      <c r="G187" s="140"/>
      <c r="H187" s="140"/>
      <c r="I187" s="140"/>
      <c r="J187" s="140"/>
      <c r="K187" s="140"/>
      <c r="L187" s="140"/>
      <c r="M187" s="141"/>
      <c r="N187" s="18"/>
    </row>
    <row r="188" spans="2:13" ht="12.75">
      <c r="B188" s="298" t="str">
        <f>FORMULES!E5</f>
        <v> -- Indemnité  de  Résidence  plancher  INM  298 ----- Prix point mensuel net : 3,857 euros (I.R. non comprise)</v>
      </c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</row>
  </sheetData>
  <mergeCells count="21">
    <mergeCell ref="B188:M188"/>
    <mergeCell ref="B135:M135"/>
    <mergeCell ref="H138:L138"/>
    <mergeCell ref="D163:H163"/>
    <mergeCell ref="D174:G174"/>
    <mergeCell ref="D111:G111"/>
    <mergeCell ref="B125:M125"/>
    <mergeCell ref="B131:M131"/>
    <mergeCell ref="B133:M133"/>
    <mergeCell ref="B70:M70"/>
    <mergeCell ref="B72:M72"/>
    <mergeCell ref="H75:L75"/>
    <mergeCell ref="D100:H100"/>
    <mergeCell ref="E37:J37"/>
    <mergeCell ref="E48:H48"/>
    <mergeCell ref="C62:M62"/>
    <mergeCell ref="B68:M68"/>
    <mergeCell ref="C5:M5"/>
    <mergeCell ref="C7:M7"/>
    <mergeCell ref="C9:M9"/>
    <mergeCell ref="H12:L12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N147"/>
  <sheetViews>
    <sheetView workbookViewId="0" topLeftCell="A157">
      <selection activeCell="M103" sqref="M103"/>
    </sheetView>
  </sheetViews>
  <sheetFormatPr defaultColWidth="11.421875" defaultRowHeight="12.75"/>
  <cols>
    <col min="1" max="1" width="7.00390625" style="0" customWidth="1"/>
    <col min="2" max="2" width="4.57421875" style="0" customWidth="1"/>
    <col min="3" max="3" width="6.7109375" style="0" customWidth="1"/>
    <col min="4" max="5" width="4.8515625" style="0" customWidth="1"/>
    <col min="6" max="6" width="9.140625" style="0" customWidth="1"/>
    <col min="7" max="7" width="7.140625" style="0" customWidth="1"/>
    <col min="8" max="8" width="6.140625" style="0" customWidth="1"/>
    <col min="9" max="9" width="5.8515625" style="0" customWidth="1"/>
    <col min="10" max="10" width="6.00390625" style="0" customWidth="1"/>
    <col min="11" max="11" width="7.421875" style="0" customWidth="1"/>
    <col min="12" max="12" width="9.28125" style="0" customWidth="1"/>
    <col min="13" max="13" width="9.00390625" style="0" customWidth="1"/>
  </cols>
  <sheetData>
    <row r="4" spans="2:1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8"/>
    </row>
    <row r="5" spans="2:1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46"/>
    </row>
    <row r="6" spans="2:13" ht="20.25">
      <c r="B6" s="290" t="s">
        <v>173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07"/>
    </row>
    <row r="7" spans="2:13" ht="20.25">
      <c r="B7" s="98"/>
      <c r="C7" s="231"/>
      <c r="D7" s="23"/>
      <c r="E7" s="23"/>
      <c r="F7" s="23"/>
      <c r="G7" s="23"/>
      <c r="H7" s="23"/>
      <c r="I7" s="23"/>
      <c r="J7" s="23"/>
      <c r="K7" s="23"/>
      <c r="L7" s="23"/>
      <c r="M7" s="223"/>
    </row>
    <row r="8" spans="2:13" ht="12.75"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23"/>
    </row>
    <row r="9" spans="4:13" ht="12.75"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2:14" ht="15.75">
      <c r="B10" s="291" t="s">
        <v>35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N10" s="23"/>
    </row>
    <row r="11" spans="4:13" ht="12.75"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2:13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38"/>
    </row>
    <row r="13" spans="2:12" ht="12.75">
      <c r="B13" s="5"/>
      <c r="C13" s="5"/>
      <c r="D13" s="5"/>
      <c r="E13" s="5"/>
      <c r="F13" s="5"/>
      <c r="G13" s="292" t="s">
        <v>36</v>
      </c>
      <c r="H13" s="292"/>
      <c r="I13" s="292"/>
      <c r="J13" s="292"/>
      <c r="K13" s="292"/>
      <c r="L13" s="44">
        <f>DATE</f>
        <v>39722</v>
      </c>
    </row>
    <row r="14" spans="2:13" ht="12.75">
      <c r="B14" s="308" t="s">
        <v>174</v>
      </c>
      <c r="C14" s="308"/>
      <c r="D14" s="308"/>
      <c r="E14" s="308"/>
      <c r="F14" s="176"/>
      <c r="G14" s="110"/>
      <c r="H14" s="5"/>
      <c r="I14" s="5"/>
      <c r="J14" s="5"/>
      <c r="K14" s="5"/>
      <c r="L14" s="232"/>
      <c r="M14" s="201"/>
    </row>
    <row r="15" spans="2:13" ht="12.75">
      <c r="B15" s="177"/>
      <c r="C15" s="110"/>
      <c r="D15" s="5"/>
      <c r="E15" s="5"/>
      <c r="F15" s="51"/>
      <c r="G15" s="51"/>
      <c r="H15" s="5"/>
      <c r="I15" s="5"/>
      <c r="J15" s="5"/>
      <c r="K15" s="5"/>
      <c r="L15" s="232"/>
      <c r="M15" s="38"/>
    </row>
    <row r="16" spans="2:13" ht="12.75">
      <c r="B16" s="177"/>
      <c r="C16" s="110"/>
      <c r="D16" s="5"/>
      <c r="E16" s="5"/>
      <c r="F16" s="52" t="s">
        <v>37</v>
      </c>
      <c r="G16" s="53"/>
      <c r="H16" s="53"/>
      <c r="I16" s="53"/>
      <c r="J16" s="53"/>
      <c r="K16" s="54"/>
      <c r="L16" s="55" t="s">
        <v>37</v>
      </c>
      <c r="M16" s="56" t="s">
        <v>38</v>
      </c>
    </row>
    <row r="17" spans="2:13" ht="12.75">
      <c r="B17" s="57" t="s">
        <v>39</v>
      </c>
      <c r="C17" s="57" t="s">
        <v>87</v>
      </c>
      <c r="D17" s="57" t="s">
        <v>20</v>
      </c>
      <c r="E17" s="58" t="s">
        <v>21</v>
      </c>
      <c r="F17" s="59" t="s">
        <v>41</v>
      </c>
      <c r="G17" s="130" t="s">
        <v>4</v>
      </c>
      <c r="H17" s="57" t="s">
        <v>42</v>
      </c>
      <c r="I17" s="57" t="s">
        <v>42</v>
      </c>
      <c r="J17" s="57" t="s">
        <v>43</v>
      </c>
      <c r="K17" s="57" t="s">
        <v>44</v>
      </c>
      <c r="L17" s="61" t="s">
        <v>45</v>
      </c>
      <c r="M17" s="62" t="s">
        <v>46</v>
      </c>
    </row>
    <row r="18" spans="2:13" ht="12.75">
      <c r="B18" s="63"/>
      <c r="C18" s="63" t="s">
        <v>47</v>
      </c>
      <c r="D18" s="63"/>
      <c r="E18" s="64"/>
      <c r="F18" s="65" t="s">
        <v>48</v>
      </c>
      <c r="G18" s="66">
        <v>0.0785</v>
      </c>
      <c r="H18" s="67">
        <v>0.024</v>
      </c>
      <c r="I18" s="67">
        <v>0.051</v>
      </c>
      <c r="J18" s="67">
        <v>0.005</v>
      </c>
      <c r="K18" s="67">
        <v>0.01</v>
      </c>
      <c r="L18" s="68" t="s">
        <v>48</v>
      </c>
      <c r="M18" s="62"/>
    </row>
    <row r="19" spans="2:13" ht="12.75">
      <c r="B19" s="91"/>
      <c r="C19" s="60"/>
      <c r="D19" s="60"/>
      <c r="E19" s="60"/>
      <c r="F19" s="114"/>
      <c r="G19" s="161"/>
      <c r="H19" s="161"/>
      <c r="I19" s="161"/>
      <c r="J19" s="161"/>
      <c r="K19" s="161"/>
      <c r="L19" s="233"/>
      <c r="M19" s="234"/>
    </row>
    <row r="20" spans="2:13" ht="12.75">
      <c r="B20" s="309" t="s">
        <v>175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</row>
    <row r="21" spans="2:13" ht="12.75">
      <c r="B21" s="91">
        <v>3</v>
      </c>
      <c r="C21" s="91"/>
      <c r="D21" s="90" t="s">
        <v>176</v>
      </c>
      <c r="E21" s="91"/>
      <c r="F21" s="135"/>
      <c r="G21" s="93"/>
      <c r="H21" s="93"/>
      <c r="I21" s="93"/>
      <c r="J21" s="93"/>
      <c r="K21" s="93"/>
      <c r="L21" s="201"/>
      <c r="M21" s="87"/>
    </row>
    <row r="22" spans="2:13" ht="12.75">
      <c r="B22" s="91">
        <v>2</v>
      </c>
      <c r="C22" s="91"/>
      <c r="D22" s="90" t="s">
        <v>177</v>
      </c>
      <c r="E22" s="91"/>
      <c r="F22" s="135"/>
      <c r="G22" s="93"/>
      <c r="H22" s="93"/>
      <c r="I22" s="93"/>
      <c r="J22" s="93"/>
      <c r="K22" s="93"/>
      <c r="L22" s="201"/>
      <c r="M22" s="87"/>
    </row>
    <row r="23" spans="2:13" ht="12.75">
      <c r="B23" s="91">
        <v>1</v>
      </c>
      <c r="C23" s="90"/>
      <c r="D23" s="60" t="s">
        <v>177</v>
      </c>
      <c r="E23" s="91"/>
      <c r="F23" s="135"/>
      <c r="G23" s="93"/>
      <c r="H23" s="93"/>
      <c r="I23" s="93"/>
      <c r="J23" s="93"/>
      <c r="K23" s="93"/>
      <c r="L23" s="201"/>
      <c r="M23" s="87"/>
    </row>
    <row r="24" spans="2:13" ht="12.75">
      <c r="B24" s="91"/>
      <c r="C24" s="60"/>
      <c r="D24" s="60"/>
      <c r="E24" s="60"/>
      <c r="F24" s="114"/>
      <c r="G24" s="161"/>
      <c r="H24" s="161"/>
      <c r="I24" s="161"/>
      <c r="J24" s="161"/>
      <c r="K24" s="161"/>
      <c r="L24" s="235"/>
      <c r="M24" s="236"/>
    </row>
    <row r="25" spans="2:13" ht="12.75">
      <c r="B25" s="309" t="s">
        <v>178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</row>
    <row r="26" spans="2:13" ht="12.75">
      <c r="B26" s="133">
        <v>7</v>
      </c>
      <c r="C26" s="79"/>
      <c r="D26" s="82" t="s">
        <v>179</v>
      </c>
      <c r="E26" s="79"/>
      <c r="F26" s="72"/>
      <c r="G26" s="237"/>
      <c r="H26" s="237"/>
      <c r="I26" s="237"/>
      <c r="J26" s="237"/>
      <c r="K26" s="237"/>
      <c r="L26" s="238"/>
      <c r="M26" s="87"/>
    </row>
    <row r="27" spans="2:13" ht="12.75">
      <c r="B27" s="90">
        <v>6</v>
      </c>
      <c r="C27" s="91" t="s">
        <v>26</v>
      </c>
      <c r="D27" s="90" t="s">
        <v>165</v>
      </c>
      <c r="E27" s="60"/>
      <c r="F27" s="114"/>
      <c r="G27" s="161"/>
      <c r="H27" s="161"/>
      <c r="I27" s="161"/>
      <c r="J27" s="161"/>
      <c r="K27" s="161"/>
      <c r="L27" s="235"/>
      <c r="M27" s="87"/>
    </row>
    <row r="28" spans="2:13" ht="12.75">
      <c r="B28" s="91">
        <v>5</v>
      </c>
      <c r="C28" s="91" t="s">
        <v>97</v>
      </c>
      <c r="D28" s="90">
        <v>1015</v>
      </c>
      <c r="E28" s="91">
        <v>821</v>
      </c>
      <c r="F28" s="86">
        <f>E28*PA/12</f>
        <v>3752.483125</v>
      </c>
      <c r="G28" s="87">
        <f>F28*pension</f>
        <v>294.5699253125</v>
      </c>
      <c r="H28" s="88">
        <f>(F28*97/100)*C.S.G.N.D</f>
        <v>87.35780715000001</v>
      </c>
      <c r="I28" s="88">
        <f>F28*97/100*C.S.G.D</f>
        <v>185.63534019375</v>
      </c>
      <c r="J28" s="88">
        <f>F28*97/100*R.D.S</f>
        <v>18.19954315625</v>
      </c>
      <c r="K28" s="88">
        <f>IF(F28-G28&gt;Seuil*BRUT,(F28-G28)*1/100,0)</f>
        <v>34.579131996875006</v>
      </c>
      <c r="L28" s="89">
        <f>F28-(G28+H28+I28+J28+K28)</f>
        <v>3132.141377190625</v>
      </c>
      <c r="M28" s="88">
        <f>L28*6.55957</f>
        <v>20545.500613578308</v>
      </c>
    </row>
    <row r="29" spans="2:13" ht="12.75">
      <c r="B29" s="91">
        <v>4</v>
      </c>
      <c r="C29" s="91" t="s">
        <v>27</v>
      </c>
      <c r="D29" s="90">
        <v>966</v>
      </c>
      <c r="E29" s="91">
        <v>783</v>
      </c>
      <c r="F29" s="86">
        <f>E29*PA/12</f>
        <v>3578.799375</v>
      </c>
      <c r="G29" s="87">
        <f>F29*pension</f>
        <v>280.9357509375</v>
      </c>
      <c r="H29" s="88">
        <f>(F29*97/100)*C.S.G.N.D</f>
        <v>83.31444945</v>
      </c>
      <c r="I29" s="88">
        <f>F29*97/100*C.S.G.D</f>
        <v>177.04320508125</v>
      </c>
      <c r="J29" s="88">
        <f>F29*97/100*R.D.S</f>
        <v>17.35717696875</v>
      </c>
      <c r="K29" s="88">
        <f>IF(F29-G29&gt;Seuil*BRUT,(F29-G29)*1/100,0)</f>
        <v>32.978636240625</v>
      </c>
      <c r="L29" s="89">
        <f>F29-(G29+H29+I29+J29+K29)</f>
        <v>2987.170156321875</v>
      </c>
      <c r="M29" s="88">
        <f>L29*6.55957</f>
        <v>19594.55174230428</v>
      </c>
    </row>
    <row r="30" spans="2:13" ht="12.75">
      <c r="B30" s="91">
        <v>3</v>
      </c>
      <c r="C30" s="91" t="s">
        <v>27</v>
      </c>
      <c r="D30" s="90">
        <v>901</v>
      </c>
      <c r="E30" s="91">
        <v>734</v>
      </c>
      <c r="F30" s="86">
        <f>E30*PA/12</f>
        <v>3354.8387499999994</v>
      </c>
      <c r="G30" s="87">
        <f>F30*pension</f>
        <v>263.354841875</v>
      </c>
      <c r="H30" s="88">
        <f>(F30*97/100)*C.S.G.N.D</f>
        <v>78.10064609999999</v>
      </c>
      <c r="I30" s="88">
        <f>F30*97/100*C.S.G.D</f>
        <v>165.96387296249995</v>
      </c>
      <c r="J30" s="88">
        <f>F30*97/100*R.D.S</f>
        <v>16.270967937499996</v>
      </c>
      <c r="K30" s="88">
        <f>IF(F30-G30&gt;Seuil*BRUT,(F30-G30)*1/100,0)</f>
        <v>30.914839081249994</v>
      </c>
      <c r="L30" s="89">
        <f>F30-(G30+H30+I30+J30+K30)</f>
        <v>2800.2335820437493</v>
      </c>
      <c r="M30" s="88">
        <f>L30*6.55957</f>
        <v>18368.328197766717</v>
      </c>
    </row>
    <row r="31" spans="2:13" ht="12.75">
      <c r="B31" s="91">
        <v>2</v>
      </c>
      <c r="C31" s="91" t="s">
        <v>99</v>
      </c>
      <c r="D31" s="90">
        <v>830</v>
      </c>
      <c r="E31" s="91">
        <v>680</v>
      </c>
      <c r="F31" s="86">
        <f>E31*PA/12</f>
        <v>3108.0249999999996</v>
      </c>
      <c r="G31" s="87">
        <f>F31*pension</f>
        <v>243.97996249999997</v>
      </c>
      <c r="H31" s="88">
        <f>(F31*97/100)*C.S.G.N.D</f>
        <v>72.354822</v>
      </c>
      <c r="I31" s="88">
        <f>F31*97/100*C.S.G.D</f>
        <v>153.75399674999997</v>
      </c>
      <c r="J31" s="88">
        <f>F31*97/100*R.D.S</f>
        <v>15.073921249999998</v>
      </c>
      <c r="K31" s="88">
        <f>IF(F31-G31&gt;Seuil*BRUT,(F31-G31)*1/100,0)</f>
        <v>28.640450374999997</v>
      </c>
      <c r="L31" s="89">
        <f>F31-(G31+H31+I31+J31+K31)</f>
        <v>2594.221847125</v>
      </c>
      <c r="M31" s="88">
        <f>L31*6.55957</f>
        <v>17016.979801745736</v>
      </c>
    </row>
    <row r="32" spans="2:13" ht="12.75">
      <c r="B32" s="91">
        <v>1</v>
      </c>
      <c r="C32" s="91" t="s">
        <v>99</v>
      </c>
      <c r="D32" s="90">
        <v>750</v>
      </c>
      <c r="E32" s="91">
        <v>619</v>
      </c>
      <c r="F32" s="86">
        <f>E32*PA/12</f>
        <v>2829.216875</v>
      </c>
      <c r="G32" s="87">
        <f>F32*pension</f>
        <v>222.0935246875</v>
      </c>
      <c r="H32" s="88">
        <f>(F32*97/100)*C.S.G.N.D</f>
        <v>65.86416885</v>
      </c>
      <c r="I32" s="88">
        <f>F32*97/100*C.S.G.D</f>
        <v>139.96135880625</v>
      </c>
      <c r="J32" s="88">
        <f>F32*97/100*R.D.S</f>
        <v>13.72170184375</v>
      </c>
      <c r="K32" s="88">
        <f>IF(F32-G32&gt;Seuil*BRUT,(F32-G32)*1/100,0)</f>
        <v>26.071233503125</v>
      </c>
      <c r="L32" s="89">
        <f>F32-(G32+H32+I32+J32+K32)</f>
        <v>2361.504887309375</v>
      </c>
      <c r="M32" s="88">
        <f>L32*6.55957</f>
        <v>15490.456613647957</v>
      </c>
    </row>
    <row r="33" spans="2:13" ht="12.75">
      <c r="B33" s="91"/>
      <c r="C33" s="60"/>
      <c r="D33" s="60"/>
      <c r="E33" s="60"/>
      <c r="F33" s="93"/>
      <c r="G33" s="93"/>
      <c r="H33" s="93"/>
      <c r="I33" s="93"/>
      <c r="J33" s="93"/>
      <c r="K33" s="93"/>
      <c r="L33" s="201"/>
      <c r="M33" s="87"/>
    </row>
    <row r="34" spans="2:13" ht="12.75">
      <c r="B34" s="309" t="s">
        <v>180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</row>
    <row r="35" spans="2:13" ht="12.75">
      <c r="B35" s="91">
        <v>10</v>
      </c>
      <c r="C35" s="91"/>
      <c r="D35" s="90">
        <v>966</v>
      </c>
      <c r="E35" s="91">
        <v>783</v>
      </c>
      <c r="F35" s="86">
        <f aca="true" t="shared" si="0" ref="F35:F44">E35*PA/12</f>
        <v>3578.799375</v>
      </c>
      <c r="G35" s="87">
        <f aca="true" t="shared" si="1" ref="G35:G44">F35*pension</f>
        <v>280.9357509375</v>
      </c>
      <c r="H35" s="88">
        <f aca="true" t="shared" si="2" ref="H35:H44">(F35*97/100)*C.S.G.N.D</f>
        <v>83.31444945</v>
      </c>
      <c r="I35" s="88">
        <f aca="true" t="shared" si="3" ref="I35:I44">F35*97/100*C.S.G.D</f>
        <v>177.04320508125</v>
      </c>
      <c r="J35" s="88">
        <f aca="true" t="shared" si="4" ref="J35:J44">F35*97/100*R.D.S</f>
        <v>17.35717696875</v>
      </c>
      <c r="K35" s="88">
        <f aca="true" t="shared" si="5" ref="K35:K44">IF(F35-G35&gt;Seuil*BRUT,(F35-G35)*1/100,0)</f>
        <v>32.978636240625</v>
      </c>
      <c r="L35" s="89">
        <f aca="true" t="shared" si="6" ref="L35:L44">F35-(G35+H35+I35+J35+K35)</f>
        <v>2987.170156321875</v>
      </c>
      <c r="M35" s="88">
        <f aca="true" t="shared" si="7" ref="M35:M44">L35*6.55957</f>
        <v>19594.55174230428</v>
      </c>
    </row>
    <row r="36" spans="2:13" ht="12.75">
      <c r="B36" s="91">
        <v>9</v>
      </c>
      <c r="C36" s="91" t="s">
        <v>26</v>
      </c>
      <c r="D36" s="90">
        <v>901</v>
      </c>
      <c r="E36" s="91">
        <v>734</v>
      </c>
      <c r="F36" s="86">
        <f t="shared" si="0"/>
        <v>3354.8387499999994</v>
      </c>
      <c r="G36" s="87">
        <f t="shared" si="1"/>
        <v>263.354841875</v>
      </c>
      <c r="H36" s="88">
        <f t="shared" si="2"/>
        <v>78.10064609999999</v>
      </c>
      <c r="I36" s="88">
        <f t="shared" si="3"/>
        <v>165.96387296249995</v>
      </c>
      <c r="J36" s="88">
        <f t="shared" si="4"/>
        <v>16.270967937499996</v>
      </c>
      <c r="K36" s="88">
        <f t="shared" si="5"/>
        <v>30.914839081249994</v>
      </c>
      <c r="L36" s="89">
        <f t="shared" si="6"/>
        <v>2800.2335820437493</v>
      </c>
      <c r="M36" s="88">
        <f t="shared" si="7"/>
        <v>18368.328197766717</v>
      </c>
    </row>
    <row r="37" spans="2:13" ht="12.75">
      <c r="B37" s="91">
        <v>8</v>
      </c>
      <c r="C37" s="91" t="s">
        <v>97</v>
      </c>
      <c r="D37" s="90">
        <v>852</v>
      </c>
      <c r="E37" s="91">
        <v>696</v>
      </c>
      <c r="F37" s="86">
        <f t="shared" si="0"/>
        <v>3181.155</v>
      </c>
      <c r="G37" s="87">
        <f t="shared" si="1"/>
        <v>249.72066750000002</v>
      </c>
      <c r="H37" s="88">
        <f t="shared" si="2"/>
        <v>74.05728840000002</v>
      </c>
      <c r="I37" s="88">
        <f t="shared" si="3"/>
        <v>157.37173785000002</v>
      </c>
      <c r="J37" s="88">
        <f t="shared" si="4"/>
        <v>15.428601750000002</v>
      </c>
      <c r="K37" s="88">
        <f t="shared" si="5"/>
        <v>29.314343325</v>
      </c>
      <c r="L37" s="89">
        <f t="shared" si="6"/>
        <v>2655.262361175</v>
      </c>
      <c r="M37" s="88">
        <f t="shared" si="7"/>
        <v>17417.379326492694</v>
      </c>
    </row>
    <row r="38" spans="2:13" ht="12.75">
      <c r="B38" s="91">
        <v>7</v>
      </c>
      <c r="C38" s="91" t="s">
        <v>27</v>
      </c>
      <c r="D38" s="90">
        <v>772</v>
      </c>
      <c r="E38" s="91">
        <v>635</v>
      </c>
      <c r="F38" s="86">
        <f t="shared" si="0"/>
        <v>2902.3468749999997</v>
      </c>
      <c r="G38" s="87">
        <f t="shared" si="1"/>
        <v>227.83422968749997</v>
      </c>
      <c r="H38" s="88">
        <f t="shared" si="2"/>
        <v>67.56663524999999</v>
      </c>
      <c r="I38" s="88">
        <f t="shared" si="3"/>
        <v>143.57909990624998</v>
      </c>
      <c r="J38" s="88">
        <f t="shared" si="4"/>
        <v>14.07638234375</v>
      </c>
      <c r="K38" s="88">
        <f t="shared" si="5"/>
        <v>26.745126453125</v>
      </c>
      <c r="L38" s="89">
        <f t="shared" si="6"/>
        <v>2422.545401359375</v>
      </c>
      <c r="M38" s="88">
        <f t="shared" si="7"/>
        <v>15890.856138394915</v>
      </c>
    </row>
    <row r="39" spans="2:13" ht="12.75">
      <c r="B39" s="91">
        <v>6</v>
      </c>
      <c r="C39" s="91" t="s">
        <v>27</v>
      </c>
      <c r="D39" s="90">
        <v>701</v>
      </c>
      <c r="E39" s="91">
        <v>582</v>
      </c>
      <c r="F39" s="86">
        <f t="shared" si="0"/>
        <v>2660.1037499999998</v>
      </c>
      <c r="G39" s="87">
        <f t="shared" si="1"/>
        <v>208.81814437499997</v>
      </c>
      <c r="H39" s="88">
        <f t="shared" si="2"/>
        <v>61.92721529999999</v>
      </c>
      <c r="I39" s="88">
        <f t="shared" si="3"/>
        <v>131.59533251249997</v>
      </c>
      <c r="J39" s="88">
        <f t="shared" si="4"/>
        <v>12.901503187499998</v>
      </c>
      <c r="K39" s="88">
        <f t="shared" si="5"/>
        <v>24.512856056249998</v>
      </c>
      <c r="L39" s="89">
        <f t="shared" si="6"/>
        <v>2220.34869856875</v>
      </c>
      <c r="M39" s="88">
        <f t="shared" si="7"/>
        <v>14564.532712670616</v>
      </c>
    </row>
    <row r="40" spans="2:13" ht="12.75">
      <c r="B40" s="91">
        <v>5</v>
      </c>
      <c r="C40" s="91" t="s">
        <v>27</v>
      </c>
      <c r="D40" s="90">
        <v>655</v>
      </c>
      <c r="E40" s="91">
        <v>546</v>
      </c>
      <c r="F40" s="86">
        <f t="shared" si="0"/>
        <v>2495.5612499999997</v>
      </c>
      <c r="G40" s="87">
        <f t="shared" si="1"/>
        <v>195.90155812499998</v>
      </c>
      <c r="H40" s="88">
        <f t="shared" si="2"/>
        <v>58.09666589999999</v>
      </c>
      <c r="I40" s="88">
        <f t="shared" si="3"/>
        <v>123.45541503749998</v>
      </c>
      <c r="J40" s="88">
        <f t="shared" si="4"/>
        <v>12.103472062499998</v>
      </c>
      <c r="K40" s="88">
        <f t="shared" si="5"/>
        <v>22.996596918749997</v>
      </c>
      <c r="L40" s="89">
        <f t="shared" si="6"/>
        <v>2083.00754195625</v>
      </c>
      <c r="M40" s="88">
        <f t="shared" si="7"/>
        <v>13663.633781989958</v>
      </c>
    </row>
    <row r="41" spans="2:13" ht="12.75">
      <c r="B41" s="91">
        <v>4</v>
      </c>
      <c r="C41" s="91" t="s">
        <v>101</v>
      </c>
      <c r="D41" s="90">
        <v>612</v>
      </c>
      <c r="E41" s="91">
        <v>514</v>
      </c>
      <c r="F41" s="86">
        <f t="shared" si="0"/>
        <v>2349.30125</v>
      </c>
      <c r="G41" s="87">
        <f t="shared" si="1"/>
        <v>184.420148125</v>
      </c>
      <c r="H41" s="88">
        <f t="shared" si="2"/>
        <v>54.69173310000001</v>
      </c>
      <c r="I41" s="88">
        <f t="shared" si="3"/>
        <v>116.2199328375</v>
      </c>
      <c r="J41" s="88">
        <f t="shared" si="4"/>
        <v>11.3941110625</v>
      </c>
      <c r="K41" s="88">
        <f t="shared" si="5"/>
        <v>21.64881101875</v>
      </c>
      <c r="L41" s="89">
        <f t="shared" si="6"/>
        <v>1960.92651385625</v>
      </c>
      <c r="M41" s="88">
        <f t="shared" si="7"/>
        <v>12862.834732496041</v>
      </c>
    </row>
    <row r="42" spans="2:13" ht="12.75">
      <c r="B42" s="91">
        <v>3</v>
      </c>
      <c r="C42" s="91" t="s">
        <v>101</v>
      </c>
      <c r="D42" s="90">
        <v>562</v>
      </c>
      <c r="E42" s="91">
        <v>476</v>
      </c>
      <c r="F42" s="86">
        <f t="shared" si="0"/>
        <v>2175.6175</v>
      </c>
      <c r="G42" s="87">
        <f t="shared" si="1"/>
        <v>170.78597374999998</v>
      </c>
      <c r="H42" s="88">
        <f t="shared" si="2"/>
        <v>50.6483754</v>
      </c>
      <c r="I42" s="88">
        <f t="shared" si="3"/>
        <v>107.627797725</v>
      </c>
      <c r="J42" s="88">
        <f t="shared" si="4"/>
        <v>10.551744874999999</v>
      </c>
      <c r="K42" s="88">
        <f t="shared" si="5"/>
        <v>20.048315262499997</v>
      </c>
      <c r="L42" s="89">
        <f t="shared" si="6"/>
        <v>1815.9552929875</v>
      </c>
      <c r="M42" s="88">
        <f t="shared" si="7"/>
        <v>11911.885861222014</v>
      </c>
    </row>
    <row r="43" spans="2:13" ht="12.75">
      <c r="B43" s="91">
        <v>2</v>
      </c>
      <c r="C43" s="91" t="s">
        <v>28</v>
      </c>
      <c r="D43" s="90">
        <v>513</v>
      </c>
      <c r="E43" s="91">
        <v>441</v>
      </c>
      <c r="F43" s="86">
        <f t="shared" si="0"/>
        <v>2015.6456249999999</v>
      </c>
      <c r="G43" s="87">
        <f t="shared" si="1"/>
        <v>158.2281815625</v>
      </c>
      <c r="H43" s="88">
        <f t="shared" si="2"/>
        <v>46.92423015</v>
      </c>
      <c r="I43" s="88">
        <f t="shared" si="3"/>
        <v>99.71398906874998</v>
      </c>
      <c r="J43" s="88">
        <f t="shared" si="4"/>
        <v>9.77588128125</v>
      </c>
      <c r="K43" s="88">
        <f t="shared" si="5"/>
        <v>18.574174434375</v>
      </c>
      <c r="L43" s="89">
        <f t="shared" si="6"/>
        <v>1682.4291685031249</v>
      </c>
      <c r="M43" s="88">
        <f t="shared" si="7"/>
        <v>11036.011900838042</v>
      </c>
    </row>
    <row r="44" spans="2:13" ht="12.75">
      <c r="B44" s="91">
        <v>1</v>
      </c>
      <c r="C44" s="91" t="s">
        <v>28</v>
      </c>
      <c r="D44" s="90">
        <v>427</v>
      </c>
      <c r="E44" s="91">
        <v>379</v>
      </c>
      <c r="F44" s="86">
        <f t="shared" si="0"/>
        <v>1732.266875</v>
      </c>
      <c r="G44" s="87">
        <f t="shared" si="1"/>
        <v>135.9829496875</v>
      </c>
      <c r="H44" s="88">
        <f t="shared" si="2"/>
        <v>40.32717285</v>
      </c>
      <c r="I44" s="88">
        <f t="shared" si="3"/>
        <v>85.69524230625</v>
      </c>
      <c r="J44" s="88">
        <f t="shared" si="4"/>
        <v>8.401494343749999</v>
      </c>
      <c r="K44" s="88">
        <f t="shared" si="5"/>
        <v>15.962839253125</v>
      </c>
      <c r="L44" s="89">
        <f t="shared" si="6"/>
        <v>1445.897176559375</v>
      </c>
      <c r="M44" s="88">
        <f t="shared" si="7"/>
        <v>9484.46374244358</v>
      </c>
    </row>
    <row r="45" spans="2:13" ht="12.75">
      <c r="B45" s="91"/>
      <c r="C45" s="60"/>
      <c r="D45" s="60"/>
      <c r="E45" s="60"/>
      <c r="F45" s="93"/>
      <c r="G45" s="93"/>
      <c r="H45" s="93"/>
      <c r="I45" s="93"/>
      <c r="J45" s="93"/>
      <c r="K45" s="93"/>
      <c r="L45" s="201"/>
      <c r="M45" s="87"/>
    </row>
    <row r="46" spans="2:13" ht="12.75">
      <c r="B46" s="310" t="s">
        <v>181</v>
      </c>
      <c r="C46" s="310"/>
      <c r="D46" s="310"/>
      <c r="E46" s="310"/>
      <c r="F46" s="310"/>
      <c r="G46" s="310"/>
      <c r="H46" s="310"/>
      <c r="I46" s="310"/>
      <c r="J46" s="310"/>
      <c r="K46" s="240"/>
      <c r="L46" s="201"/>
      <c r="M46" s="87"/>
    </row>
    <row r="47" spans="2:13" ht="12.75">
      <c r="B47" s="91"/>
      <c r="C47" s="91"/>
      <c r="D47" s="90">
        <v>395</v>
      </c>
      <c r="E47" s="91">
        <v>359</v>
      </c>
      <c r="F47" s="86">
        <f>E47*PA/12</f>
        <v>1640.854375</v>
      </c>
      <c r="G47" s="87">
        <f>F47*pension</f>
        <v>128.8070684375</v>
      </c>
      <c r="H47" s="88">
        <f>(F47*97/100)*C.S.G.N.D</f>
        <v>38.19908984999999</v>
      </c>
      <c r="I47" s="88">
        <f>F47*97/100*C.S.G.D</f>
        <v>81.17306593124998</v>
      </c>
      <c r="J47" s="88">
        <f>F47*97/100*R.D.S</f>
        <v>7.958143718749999</v>
      </c>
      <c r="K47" s="88">
        <f>IF(F47-G47&gt;Seuil*BRUT,(F47-G47)*1/100,0)</f>
        <v>15.120473065625</v>
      </c>
      <c r="L47" s="241">
        <f>F47-(G47+H47+I47+J47+K47)</f>
        <v>1369.5965339968748</v>
      </c>
      <c r="M47" s="88">
        <f>L47*6.55957</f>
        <v>8983.96433650988</v>
      </c>
    </row>
    <row r="48" spans="2:13" ht="12.75">
      <c r="B48" s="64"/>
      <c r="C48" s="138"/>
      <c r="D48" s="138"/>
      <c r="E48" s="138"/>
      <c r="F48" s="140"/>
      <c r="G48" s="140"/>
      <c r="H48" s="140"/>
      <c r="I48" s="140"/>
      <c r="J48" s="140"/>
      <c r="K48" s="140"/>
      <c r="L48" s="242"/>
      <c r="M48" s="243"/>
    </row>
    <row r="49" spans="2:13" ht="12.75">
      <c r="B49" s="298" t="str">
        <f>FORMULES!E5</f>
        <v> -- Indemnité  de  Résidence  plancher  INM  298 ----- Prix point mensuel net : 3,857 euros (I.R. non comprise)</v>
      </c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06"/>
    </row>
    <row r="50" spans="2:13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06"/>
    </row>
    <row r="51" spans="2:13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206"/>
    </row>
    <row r="52" spans="2:13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206"/>
    </row>
    <row r="53" spans="2:13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8"/>
    </row>
    <row r="54" spans="2:13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46"/>
    </row>
    <row r="55" spans="2:13" ht="20.25">
      <c r="B55" s="290" t="s">
        <v>173</v>
      </c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</row>
    <row r="56" spans="2:13" ht="20.25">
      <c r="B56" s="98"/>
      <c r="C56" s="231"/>
      <c r="D56" s="23"/>
      <c r="E56" s="23"/>
      <c r="F56" s="23"/>
      <c r="G56" s="23"/>
      <c r="H56" s="23"/>
      <c r="I56" s="23"/>
      <c r="J56" s="23"/>
      <c r="K56" s="23"/>
      <c r="L56" s="23"/>
      <c r="M56" s="223"/>
    </row>
    <row r="57" spans="2:13" ht="12.75"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</row>
    <row r="58" spans="4:13" ht="12.75"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2:14" ht="15.75">
      <c r="B59" s="291" t="s">
        <v>182</v>
      </c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3"/>
    </row>
    <row r="60" spans="4:13" ht="12.75"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2:13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38"/>
    </row>
    <row r="62" spans="2:13" ht="12.75">
      <c r="B62" s="5"/>
      <c r="C62" s="5"/>
      <c r="D62" s="5"/>
      <c r="E62" s="5"/>
      <c r="F62" s="5"/>
      <c r="G62" s="5"/>
      <c r="H62" s="292" t="s">
        <v>36</v>
      </c>
      <c r="I62" s="292"/>
      <c r="J62" s="292"/>
      <c r="K62" s="292"/>
      <c r="L62" s="292"/>
      <c r="M62" s="44">
        <f>DATE</f>
        <v>39722</v>
      </c>
    </row>
    <row r="63" spans="2:13" ht="12.75">
      <c r="B63" s="308" t="s">
        <v>174</v>
      </c>
      <c r="C63" s="308"/>
      <c r="D63" s="308"/>
      <c r="E63" s="308"/>
      <c r="F63" s="176"/>
      <c r="G63" s="176"/>
      <c r="H63" s="5"/>
      <c r="I63" s="5"/>
      <c r="J63" s="5"/>
      <c r="K63" s="5"/>
      <c r="L63" s="5"/>
      <c r="M63" s="48"/>
    </row>
    <row r="64" spans="2:13" ht="12.75">
      <c r="B64" s="177"/>
      <c r="C64" s="110"/>
      <c r="D64" s="5"/>
      <c r="E64" s="5"/>
      <c r="F64" s="51"/>
      <c r="G64" s="51"/>
      <c r="H64" s="5"/>
      <c r="I64" s="5"/>
      <c r="J64" s="5"/>
      <c r="K64" s="5"/>
      <c r="L64" s="5"/>
      <c r="M64" s="74"/>
    </row>
    <row r="65" spans="2:14" ht="12.75">
      <c r="B65" s="177"/>
      <c r="C65" s="110"/>
      <c r="D65" s="5"/>
      <c r="E65" s="5"/>
      <c r="F65" s="52" t="s">
        <v>37</v>
      </c>
      <c r="G65" s="52"/>
      <c r="H65" s="53"/>
      <c r="I65" s="53"/>
      <c r="J65" s="53"/>
      <c r="K65" s="53"/>
      <c r="L65" s="54"/>
      <c r="M65" s="55" t="s">
        <v>37</v>
      </c>
      <c r="N65" s="56" t="s">
        <v>38</v>
      </c>
    </row>
    <row r="66" spans="2:14" ht="12.75">
      <c r="B66" s="57" t="s">
        <v>39</v>
      </c>
      <c r="C66" s="57" t="s">
        <v>87</v>
      </c>
      <c r="D66" s="57" t="s">
        <v>20</v>
      </c>
      <c r="E66" s="58" t="s">
        <v>21</v>
      </c>
      <c r="F66" s="59" t="s">
        <v>41</v>
      </c>
      <c r="G66" s="59" t="s">
        <v>65</v>
      </c>
      <c r="H66" s="130" t="s">
        <v>4</v>
      </c>
      <c r="I66" s="57" t="s">
        <v>42</v>
      </c>
      <c r="J66" s="57" t="s">
        <v>42</v>
      </c>
      <c r="K66" s="57" t="s">
        <v>43</v>
      </c>
      <c r="L66" s="57" t="s">
        <v>44</v>
      </c>
      <c r="M66" s="61" t="s">
        <v>45</v>
      </c>
      <c r="N66" s="62" t="s">
        <v>46</v>
      </c>
    </row>
    <row r="67" spans="2:14" ht="12.75">
      <c r="B67" s="63"/>
      <c r="C67" s="63" t="s">
        <v>47</v>
      </c>
      <c r="D67" s="63"/>
      <c r="E67" s="64"/>
      <c r="F67" s="65" t="s">
        <v>48</v>
      </c>
      <c r="G67" s="65"/>
      <c r="H67" s="66">
        <v>0.0785</v>
      </c>
      <c r="I67" s="67">
        <v>0.024</v>
      </c>
      <c r="J67" s="67">
        <v>0.051</v>
      </c>
      <c r="K67" s="67">
        <v>0.005</v>
      </c>
      <c r="L67" s="67">
        <v>0.01</v>
      </c>
      <c r="M67" s="68" t="s">
        <v>48</v>
      </c>
      <c r="N67" s="62"/>
    </row>
    <row r="68" spans="2:14" ht="12.75">
      <c r="B68" s="91"/>
      <c r="C68" s="60"/>
      <c r="D68" s="60"/>
      <c r="E68" s="60"/>
      <c r="F68" s="114"/>
      <c r="G68" s="161"/>
      <c r="H68" s="161"/>
      <c r="I68" s="161"/>
      <c r="J68" s="161"/>
      <c r="K68" s="161"/>
      <c r="L68" s="233"/>
      <c r="M68" s="244"/>
      <c r="N68" s="234"/>
    </row>
    <row r="69" spans="2:14" ht="12.75">
      <c r="B69" s="310" t="s">
        <v>175</v>
      </c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245"/>
    </row>
    <row r="70" spans="2:14" ht="12.75">
      <c r="B70" s="91">
        <v>3</v>
      </c>
      <c r="C70" s="91"/>
      <c r="D70" s="90" t="s">
        <v>176</v>
      </c>
      <c r="E70" s="91"/>
      <c r="F70" s="135"/>
      <c r="G70" s="93"/>
      <c r="H70" s="93"/>
      <c r="I70" s="93"/>
      <c r="J70" s="93"/>
      <c r="K70" s="93"/>
      <c r="L70" s="201"/>
      <c r="M70" s="93"/>
      <c r="N70" s="245"/>
    </row>
    <row r="71" spans="2:14" ht="12.75">
      <c r="B71" s="91">
        <v>2</v>
      </c>
      <c r="C71" s="91"/>
      <c r="D71" s="90" t="s">
        <v>177</v>
      </c>
      <c r="E71" s="91"/>
      <c r="F71" s="135"/>
      <c r="G71" s="93"/>
      <c r="H71" s="93"/>
      <c r="I71" s="93"/>
      <c r="J71" s="93"/>
      <c r="K71" s="93"/>
      <c r="L71" s="201"/>
      <c r="M71" s="93"/>
      <c r="N71" s="245"/>
    </row>
    <row r="72" spans="2:14" ht="12.75">
      <c r="B72" s="91">
        <v>1</v>
      </c>
      <c r="C72" s="90"/>
      <c r="D72" s="60" t="s">
        <v>177</v>
      </c>
      <c r="E72" s="91"/>
      <c r="F72" s="135"/>
      <c r="G72" s="93"/>
      <c r="H72" s="93"/>
      <c r="I72" s="93"/>
      <c r="J72" s="93"/>
      <c r="K72" s="93"/>
      <c r="L72" s="201"/>
      <c r="M72" s="93"/>
      <c r="N72" s="245"/>
    </row>
    <row r="73" spans="2:14" ht="12.75">
      <c r="B73" s="91"/>
      <c r="C73" s="60"/>
      <c r="D73" s="60"/>
      <c r="E73" s="60"/>
      <c r="F73" s="114"/>
      <c r="G73" s="114"/>
      <c r="H73" s="161"/>
      <c r="I73" s="161"/>
      <c r="J73" s="161"/>
      <c r="K73" s="161"/>
      <c r="L73" s="161"/>
      <c r="M73" s="235"/>
      <c r="N73" s="236"/>
    </row>
    <row r="74" spans="2:14" ht="12.75">
      <c r="B74" s="309" t="s">
        <v>183</v>
      </c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</row>
    <row r="75" spans="2:14" ht="12.75">
      <c r="B75" s="132">
        <v>7</v>
      </c>
      <c r="C75" s="82"/>
      <c r="D75" s="82" t="s">
        <v>179</v>
      </c>
      <c r="E75" s="79"/>
      <c r="F75" s="72"/>
      <c r="G75" s="72"/>
      <c r="H75" s="237"/>
      <c r="I75" s="237"/>
      <c r="J75" s="237"/>
      <c r="K75" s="237"/>
      <c r="L75" s="237"/>
      <c r="M75" s="238"/>
      <c r="N75" s="87"/>
    </row>
    <row r="76" spans="2:14" ht="12.75">
      <c r="B76" s="91">
        <v>6</v>
      </c>
      <c r="C76" s="90" t="s">
        <v>26</v>
      </c>
      <c r="D76" s="90" t="s">
        <v>165</v>
      </c>
      <c r="E76" s="60"/>
      <c r="F76" s="114"/>
      <c r="G76" s="114"/>
      <c r="H76" s="161"/>
      <c r="I76" s="161"/>
      <c r="J76" s="161"/>
      <c r="K76" s="161"/>
      <c r="L76" s="161"/>
      <c r="M76" s="235"/>
      <c r="N76" s="87"/>
    </row>
    <row r="77" spans="2:14" ht="12.75">
      <c r="B77" s="91">
        <v>5</v>
      </c>
      <c r="C77" s="91" t="s">
        <v>97</v>
      </c>
      <c r="D77" s="90">
        <v>1015</v>
      </c>
      <c r="E77" s="91">
        <v>821</v>
      </c>
      <c r="F77" s="86">
        <f>E77*PA/12</f>
        <v>3752.483125</v>
      </c>
      <c r="G77" s="135">
        <f>INT(F77)/100</f>
        <v>37.52</v>
      </c>
      <c r="H77" s="88">
        <f>F77*pension</f>
        <v>294.5699253125</v>
      </c>
      <c r="I77" s="88">
        <f>((F77+G77)*97/100)*C.S.G.N.D</f>
        <v>88.23127275000002</v>
      </c>
      <c r="J77" s="88">
        <f>(F77+G77)*97/100*C.S.G.D</f>
        <v>187.49145459375</v>
      </c>
      <c r="K77" s="88">
        <f>(F77+G77)*97/100*R.D.S</f>
        <v>18.381515156250003</v>
      </c>
      <c r="L77" s="88">
        <f>IF((F77+G77)-H77&gt;Seuil*BRUT,((F77+G77)-H77)*1/100,0)</f>
        <v>34.954331996875005</v>
      </c>
      <c r="M77" s="89">
        <f>(F77+G77)-(H77+I77+J77+K77+L77)</f>
        <v>3166.374625190625</v>
      </c>
      <c r="N77" s="88">
        <f>M77*6.55957</f>
        <v>20770.05600016167</v>
      </c>
    </row>
    <row r="78" spans="2:14" ht="12.75">
      <c r="B78" s="91">
        <v>4</v>
      </c>
      <c r="C78" s="91" t="s">
        <v>27</v>
      </c>
      <c r="D78" s="90">
        <v>966</v>
      </c>
      <c r="E78" s="91">
        <v>783</v>
      </c>
      <c r="F78" s="86">
        <f>E78*PA/12</f>
        <v>3578.799375</v>
      </c>
      <c r="G78" s="135">
        <f>INT(F78)/100</f>
        <v>35.78</v>
      </c>
      <c r="H78" s="88">
        <f>F78*pension</f>
        <v>280.9357509375</v>
      </c>
      <c r="I78" s="88">
        <f>((F78+G78)*97/100)*C.S.G.N.D</f>
        <v>84.14740785000001</v>
      </c>
      <c r="J78" s="88">
        <f>(F78+G78)*97/100*C.S.G.D</f>
        <v>178.81324168125002</v>
      </c>
      <c r="K78" s="88">
        <f>(F78+G78)*97/100*R.D.S</f>
        <v>17.530709968750003</v>
      </c>
      <c r="L78" s="88">
        <f>IF((F78+G78)-H78&gt;Seuil*BRUT,((F78+G78)-H78)*1/100,0)</f>
        <v>33.336436240625005</v>
      </c>
      <c r="M78" s="89">
        <f>(F78+G78)-(H78+I78+J78+K78+L78)</f>
        <v>3019.8158283218754</v>
      </c>
      <c r="N78" s="88">
        <f>M78*6.55957</f>
        <v>19808.693312985324</v>
      </c>
    </row>
    <row r="79" spans="2:14" ht="12.75">
      <c r="B79" s="91">
        <v>3</v>
      </c>
      <c r="C79" s="91" t="s">
        <v>27</v>
      </c>
      <c r="D79" s="90">
        <v>901</v>
      </c>
      <c r="E79" s="91">
        <v>734</v>
      </c>
      <c r="F79" s="86">
        <f>E79*PA/12</f>
        <v>3354.8387499999994</v>
      </c>
      <c r="G79" s="135">
        <f>INT(F79)/100</f>
        <v>33.54</v>
      </c>
      <c r="H79" s="88">
        <f>F79*pension</f>
        <v>263.354841875</v>
      </c>
      <c r="I79" s="88">
        <f>((F79+G79)*97/100)*C.S.G.N.D</f>
        <v>78.8814573</v>
      </c>
      <c r="J79" s="88">
        <f>(F79+G79)*97/100*C.S.G.D</f>
        <v>167.62309676249998</v>
      </c>
      <c r="K79" s="88">
        <f>(F79+G79)*97/100*R.D.S</f>
        <v>16.433636937499998</v>
      </c>
      <c r="L79" s="88">
        <f>IF((F79+G79)-H79&gt;Seuil*BRUT,((F79+G79)-H79)*1/100,0)</f>
        <v>31.250239081249994</v>
      </c>
      <c r="M79" s="89">
        <f>(F79+G79)-(H79+I79+J79+K79+L79)</f>
        <v>2830.8354780437494</v>
      </c>
      <c r="N79" s="88">
        <f>M79*6.55957</f>
        <v>18569.063476711435</v>
      </c>
    </row>
    <row r="80" spans="2:14" ht="12.75">
      <c r="B80" s="91">
        <v>2</v>
      </c>
      <c r="C80" s="91" t="s">
        <v>99</v>
      </c>
      <c r="D80" s="90">
        <v>830</v>
      </c>
      <c r="E80" s="91">
        <v>680</v>
      </c>
      <c r="F80" s="86">
        <f>E80*PA/12</f>
        <v>3108.0249999999996</v>
      </c>
      <c r="G80" s="135">
        <f>INT(F80)/100</f>
        <v>31.08</v>
      </c>
      <c r="H80" s="88">
        <f>F80*pension</f>
        <v>243.97996249999997</v>
      </c>
      <c r="I80" s="88">
        <f>((F80+G80)*97/100)*C.S.G.N.D</f>
        <v>73.07836439999998</v>
      </c>
      <c r="J80" s="88">
        <f>(F80+G80)*97/100*C.S.G.D</f>
        <v>155.29152434999997</v>
      </c>
      <c r="K80" s="88">
        <f>(F80+G80)*97/100*R.D.S</f>
        <v>15.224659249999998</v>
      </c>
      <c r="L80" s="88">
        <f>IF((F80+G80)-H80&gt;Seuil*BRUT,((F80+G80)-H80)*1/100,0)</f>
        <v>28.951250374999994</v>
      </c>
      <c r="M80" s="89">
        <f>(F80+G80)-(H80+I80+J80+K80+L80)</f>
        <v>2622.5792391249997</v>
      </c>
      <c r="N80" s="88">
        <f>M80*6.55957</f>
        <v>17202.992099587173</v>
      </c>
    </row>
    <row r="81" spans="2:14" ht="12.75">
      <c r="B81" s="91">
        <v>1</v>
      </c>
      <c r="C81" s="91" t="s">
        <v>99</v>
      </c>
      <c r="D81" s="90">
        <v>750</v>
      </c>
      <c r="E81" s="91">
        <v>619</v>
      </c>
      <c r="F81" s="86">
        <f>E81*PA/12</f>
        <v>2829.216875</v>
      </c>
      <c r="G81" s="135">
        <f>INT(F81)/100</f>
        <v>28.29</v>
      </c>
      <c r="H81" s="88">
        <f>F81*pension</f>
        <v>222.0935246875</v>
      </c>
      <c r="I81" s="88">
        <f>((F81+G81)*97/100)*C.S.G.N.D</f>
        <v>66.52276005</v>
      </c>
      <c r="J81" s="88">
        <f>(F81+G81)*97/100*C.S.G.D</f>
        <v>141.36086510624997</v>
      </c>
      <c r="K81" s="88">
        <f>(F81+G81)*97/100*R.D.S</f>
        <v>13.85890834375</v>
      </c>
      <c r="L81" s="88">
        <f>IF((F81+G81)-H81&gt;Seuil*BRUT,((F81+G81)-H81)*1/100,0)</f>
        <v>26.354133503125</v>
      </c>
      <c r="M81" s="89">
        <f>(F81+G81)-(H81+I81+J81+K81+L81)</f>
        <v>2387.316683309375</v>
      </c>
      <c r="N81" s="88">
        <f>M81*6.55957</f>
        <v>15659.770896335678</v>
      </c>
    </row>
    <row r="82" spans="2:14" ht="12.75">
      <c r="B82" s="91"/>
      <c r="C82" s="60"/>
      <c r="D82" s="60"/>
      <c r="E82" s="60"/>
      <c r="F82" s="93"/>
      <c r="G82" s="93"/>
      <c r="H82" s="93"/>
      <c r="I82" s="93"/>
      <c r="J82" s="93"/>
      <c r="K82" s="93"/>
      <c r="L82" s="93"/>
      <c r="M82" s="201"/>
      <c r="N82" s="87"/>
    </row>
    <row r="83" spans="2:14" ht="12.75">
      <c r="B83" s="309" t="s">
        <v>184</v>
      </c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</row>
    <row r="84" spans="2:14" ht="12.75">
      <c r="B84" s="91">
        <v>10</v>
      </c>
      <c r="C84" s="91"/>
      <c r="D84" s="90">
        <v>966</v>
      </c>
      <c r="E84" s="91">
        <v>783</v>
      </c>
      <c r="F84" s="86">
        <f aca="true" t="shared" si="8" ref="F84:F93">E84*PA/12</f>
        <v>3578.799375</v>
      </c>
      <c r="G84" s="135">
        <f aca="true" t="shared" si="9" ref="G84:G93">INT(F84)/100</f>
        <v>35.78</v>
      </c>
      <c r="H84" s="88">
        <f aca="true" t="shared" si="10" ref="H84:H93">F84*pension</f>
        <v>280.9357509375</v>
      </c>
      <c r="I84" s="88">
        <f aca="true" t="shared" si="11" ref="I84:I93">((F84+G84)*97/100)*C.S.G.N.D</f>
        <v>84.14740785000001</v>
      </c>
      <c r="J84" s="88">
        <f aca="true" t="shared" si="12" ref="J84:J93">(F84+G84)*97/100*C.S.G.D</f>
        <v>178.81324168125002</v>
      </c>
      <c r="K84" s="88">
        <f aca="true" t="shared" si="13" ref="K84:K93">(F84+G84)*97/100*R.D.S</f>
        <v>17.530709968750003</v>
      </c>
      <c r="L84" s="88">
        <f aca="true" t="shared" si="14" ref="L84:L93">IF((F84+G84)-H84&gt;Seuil*BRUT,((F84+G84)-H84)*1/100,0)</f>
        <v>33.336436240625005</v>
      </c>
      <c r="M84" s="89">
        <f aca="true" t="shared" si="15" ref="M84:M93">(F84+G84)-(H84+I84+J84+K84+L84)</f>
        <v>3019.8158283218754</v>
      </c>
      <c r="N84" s="88">
        <f aca="true" t="shared" si="16" ref="N84:N93">M84*6.55957</f>
        <v>19808.693312985324</v>
      </c>
    </row>
    <row r="85" spans="2:14" ht="12.75">
      <c r="B85" s="91">
        <v>9</v>
      </c>
      <c r="C85" s="91" t="s">
        <v>26</v>
      </c>
      <c r="D85" s="90">
        <v>901</v>
      </c>
      <c r="E85" s="91">
        <v>734</v>
      </c>
      <c r="F85" s="86">
        <f t="shared" si="8"/>
        <v>3354.8387499999994</v>
      </c>
      <c r="G85" s="135">
        <f t="shared" si="9"/>
        <v>33.54</v>
      </c>
      <c r="H85" s="88">
        <f t="shared" si="10"/>
        <v>263.354841875</v>
      </c>
      <c r="I85" s="88">
        <f t="shared" si="11"/>
        <v>78.8814573</v>
      </c>
      <c r="J85" s="88">
        <f t="shared" si="12"/>
        <v>167.62309676249998</v>
      </c>
      <c r="K85" s="88">
        <f t="shared" si="13"/>
        <v>16.433636937499998</v>
      </c>
      <c r="L85" s="88">
        <f t="shared" si="14"/>
        <v>31.250239081249994</v>
      </c>
      <c r="M85" s="89">
        <f t="shared" si="15"/>
        <v>2830.8354780437494</v>
      </c>
      <c r="N85" s="88">
        <f t="shared" si="16"/>
        <v>18569.063476711435</v>
      </c>
    </row>
    <row r="86" spans="2:14" ht="12.75">
      <c r="B86" s="91">
        <v>8</v>
      </c>
      <c r="C86" s="91" t="s">
        <v>97</v>
      </c>
      <c r="D86" s="90">
        <v>852</v>
      </c>
      <c r="E86" s="91">
        <v>696</v>
      </c>
      <c r="F86" s="86">
        <f t="shared" si="8"/>
        <v>3181.155</v>
      </c>
      <c r="G86" s="135">
        <f t="shared" si="9"/>
        <v>31.81</v>
      </c>
      <c r="H86" s="88">
        <f t="shared" si="10"/>
        <v>249.72066750000002</v>
      </c>
      <c r="I86" s="88">
        <f t="shared" si="11"/>
        <v>74.79782520000002</v>
      </c>
      <c r="J86" s="88">
        <f t="shared" si="12"/>
        <v>158.94537855000002</v>
      </c>
      <c r="K86" s="88">
        <f t="shared" si="13"/>
        <v>15.582880250000004</v>
      </c>
      <c r="L86" s="88">
        <f t="shared" si="14"/>
        <v>29.632443325</v>
      </c>
      <c r="M86" s="89">
        <f t="shared" si="15"/>
        <v>2684.285805175</v>
      </c>
      <c r="N86" s="88">
        <f t="shared" si="16"/>
        <v>17607.760639051776</v>
      </c>
    </row>
    <row r="87" spans="2:14" ht="12.75">
      <c r="B87" s="91">
        <v>7</v>
      </c>
      <c r="C87" s="91" t="s">
        <v>27</v>
      </c>
      <c r="D87" s="90">
        <v>772</v>
      </c>
      <c r="E87" s="91">
        <v>635</v>
      </c>
      <c r="F87" s="86">
        <f t="shared" si="8"/>
        <v>2902.3468749999997</v>
      </c>
      <c r="G87" s="135">
        <f t="shared" si="9"/>
        <v>29.02</v>
      </c>
      <c r="H87" s="88">
        <f t="shared" si="10"/>
        <v>227.83422968749997</v>
      </c>
      <c r="I87" s="88">
        <f t="shared" si="11"/>
        <v>68.24222085</v>
      </c>
      <c r="J87" s="88">
        <f t="shared" si="12"/>
        <v>145.01471930624996</v>
      </c>
      <c r="K87" s="88">
        <f t="shared" si="13"/>
        <v>14.217129343749999</v>
      </c>
      <c r="L87" s="88">
        <f t="shared" si="14"/>
        <v>27.035326453125</v>
      </c>
      <c r="M87" s="89">
        <f t="shared" si="15"/>
        <v>2449.023249359375</v>
      </c>
      <c r="N87" s="88">
        <f t="shared" si="16"/>
        <v>16064.539435800274</v>
      </c>
    </row>
    <row r="88" spans="2:14" ht="12.75">
      <c r="B88" s="91">
        <v>6</v>
      </c>
      <c r="C88" s="91" t="s">
        <v>27</v>
      </c>
      <c r="D88" s="90">
        <v>701</v>
      </c>
      <c r="E88" s="91">
        <v>582</v>
      </c>
      <c r="F88" s="86">
        <f t="shared" si="8"/>
        <v>2660.1037499999998</v>
      </c>
      <c r="G88" s="135">
        <f t="shared" si="9"/>
        <v>26.6</v>
      </c>
      <c r="H88" s="88">
        <f t="shared" si="10"/>
        <v>208.81814437499997</v>
      </c>
      <c r="I88" s="88">
        <f t="shared" si="11"/>
        <v>62.54646329999999</v>
      </c>
      <c r="J88" s="88">
        <f t="shared" si="12"/>
        <v>132.9112345125</v>
      </c>
      <c r="K88" s="88">
        <f t="shared" si="13"/>
        <v>13.030513187499999</v>
      </c>
      <c r="L88" s="88">
        <f t="shared" si="14"/>
        <v>24.778856056249996</v>
      </c>
      <c r="M88" s="89">
        <f t="shared" si="15"/>
        <v>2244.6185385687495</v>
      </c>
      <c r="N88" s="88">
        <f t="shared" si="16"/>
        <v>14723.732427039411</v>
      </c>
    </row>
    <row r="89" spans="2:14" ht="12.75">
      <c r="B89" s="91">
        <v>5</v>
      </c>
      <c r="C89" s="91" t="s">
        <v>27</v>
      </c>
      <c r="D89" s="90">
        <v>655</v>
      </c>
      <c r="E89" s="91">
        <v>546</v>
      </c>
      <c r="F89" s="86">
        <f t="shared" si="8"/>
        <v>2495.5612499999997</v>
      </c>
      <c r="G89" s="135">
        <f t="shared" si="9"/>
        <v>24.95</v>
      </c>
      <c r="H89" s="88">
        <f t="shared" si="10"/>
        <v>195.90155812499998</v>
      </c>
      <c r="I89" s="88">
        <f t="shared" si="11"/>
        <v>58.677501899999996</v>
      </c>
      <c r="J89" s="88">
        <f t="shared" si="12"/>
        <v>124.68969153749998</v>
      </c>
      <c r="K89" s="88">
        <f t="shared" si="13"/>
        <v>12.2244795625</v>
      </c>
      <c r="L89" s="88">
        <f t="shared" si="14"/>
        <v>23.246096918749995</v>
      </c>
      <c r="M89" s="89">
        <f t="shared" si="15"/>
        <v>2105.7719219562496</v>
      </c>
      <c r="N89" s="88">
        <f t="shared" si="16"/>
        <v>13812.958326106556</v>
      </c>
    </row>
    <row r="90" spans="2:14" ht="12.75">
      <c r="B90" s="91">
        <v>4</v>
      </c>
      <c r="C90" s="91" t="s">
        <v>101</v>
      </c>
      <c r="D90" s="90">
        <v>612</v>
      </c>
      <c r="E90" s="91">
        <v>514</v>
      </c>
      <c r="F90" s="86">
        <f t="shared" si="8"/>
        <v>2349.30125</v>
      </c>
      <c r="G90" s="135">
        <f t="shared" si="9"/>
        <v>23.49</v>
      </c>
      <c r="H90" s="88">
        <f t="shared" si="10"/>
        <v>184.420148125</v>
      </c>
      <c r="I90" s="88">
        <f t="shared" si="11"/>
        <v>55.238580299999995</v>
      </c>
      <c r="J90" s="88">
        <f t="shared" si="12"/>
        <v>117.38198313749999</v>
      </c>
      <c r="K90" s="88">
        <f t="shared" si="13"/>
        <v>11.508037562499998</v>
      </c>
      <c r="L90" s="88">
        <f t="shared" si="14"/>
        <v>21.883711018749995</v>
      </c>
      <c r="M90" s="89">
        <f t="shared" si="15"/>
        <v>1982.3587898562498</v>
      </c>
      <c r="N90" s="88">
        <f t="shared" si="16"/>
        <v>13003.42124717736</v>
      </c>
    </row>
    <row r="91" spans="2:14" ht="12.75">
      <c r="B91" s="91">
        <v>3</v>
      </c>
      <c r="C91" s="91" t="s">
        <v>101</v>
      </c>
      <c r="D91" s="90">
        <v>562</v>
      </c>
      <c r="E91" s="91">
        <v>476</v>
      </c>
      <c r="F91" s="86">
        <f t="shared" si="8"/>
        <v>2175.6175</v>
      </c>
      <c r="G91" s="135">
        <f t="shared" si="9"/>
        <v>21.75</v>
      </c>
      <c r="H91" s="88">
        <f t="shared" si="10"/>
        <v>170.78597374999998</v>
      </c>
      <c r="I91" s="88">
        <f t="shared" si="11"/>
        <v>51.15471539999999</v>
      </c>
      <c r="J91" s="88">
        <f t="shared" si="12"/>
        <v>108.70377022499999</v>
      </c>
      <c r="K91" s="88">
        <f t="shared" si="13"/>
        <v>10.657232375</v>
      </c>
      <c r="L91" s="88">
        <f t="shared" si="14"/>
        <v>20.2658152625</v>
      </c>
      <c r="M91" s="89">
        <f t="shared" si="15"/>
        <v>1835.7999929875</v>
      </c>
      <c r="N91" s="88">
        <f t="shared" si="16"/>
        <v>12042.058560001014</v>
      </c>
    </row>
    <row r="92" spans="2:14" ht="12.75">
      <c r="B92" s="91">
        <v>2</v>
      </c>
      <c r="C92" s="91" t="s">
        <v>28</v>
      </c>
      <c r="D92" s="90">
        <v>513</v>
      </c>
      <c r="E92" s="91">
        <v>441</v>
      </c>
      <c r="F92" s="86">
        <f t="shared" si="8"/>
        <v>2015.6456249999999</v>
      </c>
      <c r="G92" s="135">
        <f t="shared" si="9"/>
        <v>20.15</v>
      </c>
      <c r="H92" s="88">
        <f t="shared" si="10"/>
        <v>158.2281815625</v>
      </c>
      <c r="I92" s="88">
        <f t="shared" si="11"/>
        <v>47.39332215</v>
      </c>
      <c r="J92" s="88">
        <f t="shared" si="12"/>
        <v>100.71080956875</v>
      </c>
      <c r="K92" s="88">
        <f t="shared" si="13"/>
        <v>9.87360878125</v>
      </c>
      <c r="L92" s="88">
        <f t="shared" si="14"/>
        <v>18.775674434375002</v>
      </c>
      <c r="M92" s="89">
        <f t="shared" si="15"/>
        <v>1700.814028503125</v>
      </c>
      <c r="N92" s="88">
        <f t="shared" si="16"/>
        <v>11156.608676948243</v>
      </c>
    </row>
    <row r="93" spans="2:14" ht="12.75">
      <c r="B93" s="91">
        <v>1</v>
      </c>
      <c r="C93" s="91" t="s">
        <v>28</v>
      </c>
      <c r="D93" s="90">
        <v>427</v>
      </c>
      <c r="E93" s="91">
        <v>379</v>
      </c>
      <c r="F93" s="86">
        <f t="shared" si="8"/>
        <v>1732.266875</v>
      </c>
      <c r="G93" s="135">
        <f t="shared" si="9"/>
        <v>17.32</v>
      </c>
      <c r="H93" s="88">
        <f t="shared" si="10"/>
        <v>135.9829496875</v>
      </c>
      <c r="I93" s="88">
        <f t="shared" si="11"/>
        <v>40.73038245</v>
      </c>
      <c r="J93" s="88">
        <f t="shared" si="12"/>
        <v>86.55206270625</v>
      </c>
      <c r="K93" s="88">
        <f t="shared" si="13"/>
        <v>8.48549634375</v>
      </c>
      <c r="L93" s="88">
        <f t="shared" si="14"/>
        <v>16.136039253125</v>
      </c>
      <c r="M93" s="89">
        <f t="shared" si="15"/>
        <v>1461.699944559375</v>
      </c>
      <c r="N93" s="88">
        <f t="shared" si="16"/>
        <v>9588.12310533334</v>
      </c>
    </row>
    <row r="94" spans="2:14" ht="12.75">
      <c r="B94" s="91"/>
      <c r="C94" s="60"/>
      <c r="D94" s="60"/>
      <c r="E94" s="60"/>
      <c r="F94" s="93"/>
      <c r="G94" s="93"/>
      <c r="H94" s="93"/>
      <c r="I94" s="93"/>
      <c r="J94" s="93"/>
      <c r="K94" s="93"/>
      <c r="L94" s="93"/>
      <c r="M94" s="201"/>
      <c r="N94" s="87"/>
    </row>
    <row r="95" spans="2:14" ht="12.75">
      <c r="B95" s="309" t="s">
        <v>181</v>
      </c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</row>
    <row r="96" spans="2:14" ht="12.75">
      <c r="B96" s="91"/>
      <c r="C96" s="91"/>
      <c r="D96" s="90">
        <v>395</v>
      </c>
      <c r="E96" s="91">
        <v>359</v>
      </c>
      <c r="F96" s="86">
        <f>E96*PA/12</f>
        <v>1640.854375</v>
      </c>
      <c r="G96" s="135">
        <f>INT(F96)/100</f>
        <v>16.4</v>
      </c>
      <c r="H96" s="88">
        <f>F96*pension</f>
        <v>128.8070684375</v>
      </c>
      <c r="I96" s="88">
        <f>((F96+G96)*97/100)*C.S.G.N.D</f>
        <v>38.58088185</v>
      </c>
      <c r="J96" s="88">
        <f>(F96+G96)*97/100*C.S.G.D</f>
        <v>81.98437393124999</v>
      </c>
      <c r="K96" s="88">
        <f>(F96+G96)*97/100*R.D.S</f>
        <v>8.03768371875</v>
      </c>
      <c r="L96" s="88">
        <f>IF((F96+G96)-H96&gt;Seuil*BRUT,((F96+G96)-H96)*1/100,0)</f>
        <v>15.284473065625</v>
      </c>
      <c r="M96" s="241">
        <f>(F96+G96)-(H96+I96+J96+K96+L96)</f>
        <v>1384.559893996875</v>
      </c>
      <c r="N96" s="88">
        <f>M96*6.55957</f>
        <v>9082.11754386508</v>
      </c>
    </row>
    <row r="97" spans="2:14" ht="12.75">
      <c r="B97" s="64"/>
      <c r="C97" s="138"/>
      <c r="D97" s="138"/>
      <c r="E97" s="138"/>
      <c r="F97" s="140"/>
      <c r="G97" s="140"/>
      <c r="H97" s="140"/>
      <c r="I97" s="140"/>
      <c r="J97" s="140"/>
      <c r="K97" s="140"/>
      <c r="L97" s="140"/>
      <c r="M97" s="242"/>
      <c r="N97" s="243"/>
    </row>
    <row r="98" spans="2:13" ht="12.75">
      <c r="B98" s="298" t="str">
        <f>FORMULES!E5</f>
        <v> -- Indemnité  de  Résidence  plancher  INM  298 ----- Prix point mensuel net : 3,857 euros (I.R. non comprise)</v>
      </c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</row>
    <row r="99" spans="2:13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38"/>
    </row>
    <row r="100" spans="2:13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38"/>
    </row>
    <row r="101" spans="2:13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38"/>
    </row>
    <row r="102" spans="2:13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38"/>
    </row>
    <row r="103" spans="2:13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46"/>
    </row>
    <row r="104" spans="2:13" ht="20.25">
      <c r="B104" s="290" t="s">
        <v>173</v>
      </c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</row>
    <row r="105" spans="2:13" ht="20.25">
      <c r="B105" s="98"/>
      <c r="C105" s="231"/>
      <c r="D105" s="23"/>
      <c r="E105" s="23"/>
      <c r="F105" s="23"/>
      <c r="G105" s="23"/>
      <c r="H105" s="23"/>
      <c r="I105" s="23"/>
      <c r="J105" s="23"/>
      <c r="K105" s="23"/>
      <c r="L105" s="23"/>
      <c r="M105" s="223"/>
    </row>
    <row r="106" spans="2:13" ht="12.75"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</row>
    <row r="107" spans="4:13" ht="12.75"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8:14" ht="15.75">
      <c r="H108" s="42" t="s">
        <v>185</v>
      </c>
      <c r="N108" s="23"/>
    </row>
    <row r="109" spans="4:13" ht="12.75"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2:13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38"/>
    </row>
    <row r="111" spans="2:13" ht="12.75">
      <c r="B111" s="5"/>
      <c r="C111" s="5"/>
      <c r="D111" s="5"/>
      <c r="E111" s="5"/>
      <c r="F111" s="5"/>
      <c r="G111" s="5"/>
      <c r="H111" s="292" t="s">
        <v>36</v>
      </c>
      <c r="I111" s="292"/>
      <c r="J111" s="292"/>
      <c r="K111" s="292"/>
      <c r="L111" s="292"/>
      <c r="M111" s="44">
        <f>DATE</f>
        <v>39722</v>
      </c>
    </row>
    <row r="112" spans="2:13" ht="12.75">
      <c r="B112" s="308" t="s">
        <v>174</v>
      </c>
      <c r="C112" s="308"/>
      <c r="D112" s="308"/>
      <c r="E112" s="308"/>
      <c r="F112" s="176"/>
      <c r="G112" s="176"/>
      <c r="H112" s="5"/>
      <c r="I112" s="5"/>
      <c r="J112" s="5"/>
      <c r="K112" s="5"/>
      <c r="L112" s="5"/>
      <c r="M112" s="48"/>
    </row>
    <row r="113" spans="2:13" ht="12.75">
      <c r="B113" s="177"/>
      <c r="C113" s="110"/>
      <c r="D113" s="5"/>
      <c r="E113" s="5"/>
      <c r="F113" s="51"/>
      <c r="G113" s="51"/>
      <c r="H113" s="5"/>
      <c r="I113" s="5"/>
      <c r="J113" s="5"/>
      <c r="K113" s="5"/>
      <c r="L113" s="5"/>
      <c r="M113" s="74"/>
    </row>
    <row r="114" spans="2:14" ht="12.75">
      <c r="B114" s="177"/>
      <c r="C114" s="110"/>
      <c r="D114" s="5"/>
      <c r="E114" s="5"/>
      <c r="F114" s="52" t="s">
        <v>37</v>
      </c>
      <c r="G114" s="52"/>
      <c r="H114" s="53"/>
      <c r="I114" s="53"/>
      <c r="J114" s="53"/>
      <c r="K114" s="53"/>
      <c r="L114" s="54"/>
      <c r="M114" s="55" t="s">
        <v>37</v>
      </c>
      <c r="N114" s="56" t="s">
        <v>38</v>
      </c>
    </row>
    <row r="115" spans="2:14" ht="12.75">
      <c r="B115" s="57" t="s">
        <v>39</v>
      </c>
      <c r="C115" s="57" t="s">
        <v>87</v>
      </c>
      <c r="D115" s="57" t="s">
        <v>20</v>
      </c>
      <c r="E115" s="58" t="s">
        <v>21</v>
      </c>
      <c r="F115" s="59" t="s">
        <v>41</v>
      </c>
      <c r="G115" s="59" t="s">
        <v>65</v>
      </c>
      <c r="H115" s="130" t="s">
        <v>4</v>
      </c>
      <c r="I115" s="57" t="s">
        <v>42</v>
      </c>
      <c r="J115" s="57" t="s">
        <v>42</v>
      </c>
      <c r="K115" s="57" t="s">
        <v>43</v>
      </c>
      <c r="L115" s="57" t="s">
        <v>44</v>
      </c>
      <c r="M115" s="61" t="s">
        <v>45</v>
      </c>
      <c r="N115" s="62" t="s">
        <v>46</v>
      </c>
    </row>
    <row r="116" spans="2:14" ht="12.75">
      <c r="B116" s="63"/>
      <c r="C116" s="63" t="s">
        <v>47</v>
      </c>
      <c r="D116" s="63"/>
      <c r="E116" s="64"/>
      <c r="F116" s="65" t="s">
        <v>48</v>
      </c>
      <c r="G116" s="65"/>
      <c r="H116" s="66">
        <v>0.0785</v>
      </c>
      <c r="I116" s="67">
        <v>0.024</v>
      </c>
      <c r="J116" s="67">
        <v>0.051</v>
      </c>
      <c r="K116" s="67">
        <v>0.005</v>
      </c>
      <c r="L116" s="67">
        <v>0.01</v>
      </c>
      <c r="M116" s="68" t="s">
        <v>48</v>
      </c>
      <c r="N116" s="62"/>
    </row>
    <row r="117" spans="2:14" ht="12.75">
      <c r="B117" s="91"/>
      <c r="C117" s="60"/>
      <c r="D117" s="60"/>
      <c r="E117" s="60"/>
      <c r="F117" s="114"/>
      <c r="G117" s="161"/>
      <c r="H117" s="161"/>
      <c r="I117" s="161"/>
      <c r="J117" s="161"/>
      <c r="K117" s="161"/>
      <c r="L117" s="233"/>
      <c r="M117" s="244"/>
      <c r="N117" s="234"/>
    </row>
    <row r="118" spans="2:14" ht="12.75">
      <c r="B118" s="310" t="s">
        <v>175</v>
      </c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245"/>
    </row>
    <row r="119" spans="2:14" ht="12.75">
      <c r="B119" s="91">
        <v>3</v>
      </c>
      <c r="C119" s="91"/>
      <c r="D119" s="90" t="s">
        <v>176</v>
      </c>
      <c r="E119" s="91"/>
      <c r="F119" s="135"/>
      <c r="G119" s="93"/>
      <c r="H119" s="93"/>
      <c r="I119" s="93"/>
      <c r="J119" s="93"/>
      <c r="K119" s="93"/>
      <c r="L119" s="201"/>
      <c r="M119" s="93"/>
      <c r="N119" s="245"/>
    </row>
    <row r="120" spans="2:14" ht="12.75">
      <c r="B120" s="91">
        <v>2</v>
      </c>
      <c r="C120" s="91"/>
      <c r="D120" s="90" t="s">
        <v>177</v>
      </c>
      <c r="E120" s="91"/>
      <c r="F120" s="135"/>
      <c r="G120" s="93"/>
      <c r="H120" s="93"/>
      <c r="I120" s="93"/>
      <c r="J120" s="93"/>
      <c r="K120" s="93"/>
      <c r="L120" s="201"/>
      <c r="M120" s="93"/>
      <c r="N120" s="245"/>
    </row>
    <row r="121" spans="2:14" ht="12.75">
      <c r="B121" s="91">
        <v>1</v>
      </c>
      <c r="C121" s="90"/>
      <c r="D121" s="60" t="s">
        <v>177</v>
      </c>
      <c r="E121" s="91"/>
      <c r="F121" s="135"/>
      <c r="G121" s="93"/>
      <c r="H121" s="93"/>
      <c r="I121" s="93"/>
      <c r="J121" s="93"/>
      <c r="K121" s="93"/>
      <c r="L121" s="201"/>
      <c r="M121" s="93"/>
      <c r="N121" s="245"/>
    </row>
    <row r="122" spans="2:14" ht="12.75">
      <c r="B122" s="91"/>
      <c r="C122" s="60"/>
      <c r="D122" s="60"/>
      <c r="E122" s="60"/>
      <c r="F122" s="114"/>
      <c r="G122" s="114"/>
      <c r="H122" s="161"/>
      <c r="I122" s="161"/>
      <c r="J122" s="161"/>
      <c r="K122" s="161"/>
      <c r="L122" s="161"/>
      <c r="M122" s="235"/>
      <c r="N122" s="236"/>
    </row>
    <row r="123" spans="2:14" ht="12.75">
      <c r="B123" s="309" t="s">
        <v>183</v>
      </c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</row>
    <row r="124" spans="2:14" ht="12.75">
      <c r="B124" s="132">
        <v>7</v>
      </c>
      <c r="C124" s="82"/>
      <c r="D124" s="82" t="s">
        <v>179</v>
      </c>
      <c r="E124" s="79"/>
      <c r="F124" s="72"/>
      <c r="G124" s="72"/>
      <c r="H124" s="237"/>
      <c r="I124" s="237"/>
      <c r="J124" s="237"/>
      <c r="K124" s="237"/>
      <c r="L124" s="237"/>
      <c r="M124" s="246"/>
      <c r="N124" s="88"/>
    </row>
    <row r="125" spans="2:14" ht="12.75">
      <c r="B125" s="91">
        <v>6</v>
      </c>
      <c r="C125" s="90" t="s">
        <v>26</v>
      </c>
      <c r="D125" s="90" t="s">
        <v>165</v>
      </c>
      <c r="E125" s="60"/>
      <c r="F125" s="114"/>
      <c r="G125" s="114"/>
      <c r="H125" s="161"/>
      <c r="I125" s="161"/>
      <c r="J125" s="161"/>
      <c r="K125" s="161"/>
      <c r="L125" s="161"/>
      <c r="M125" s="180"/>
      <c r="N125" s="88"/>
    </row>
    <row r="126" spans="2:14" ht="12.75">
      <c r="B126" s="91">
        <v>5</v>
      </c>
      <c r="C126" s="91" t="s">
        <v>97</v>
      </c>
      <c r="D126" s="90">
        <v>1015</v>
      </c>
      <c r="E126" s="91">
        <v>821</v>
      </c>
      <c r="F126" s="86">
        <f>E126*PA/12</f>
        <v>3752.483125</v>
      </c>
      <c r="G126" s="135">
        <f>INT(F126)/100*3</f>
        <v>112.56</v>
      </c>
      <c r="H126" s="88">
        <f>F126*pension</f>
        <v>294.5699253125</v>
      </c>
      <c r="I126" s="88">
        <f>((F126+G126)*97/100)*C.S.G.N.D</f>
        <v>89.97820395000001</v>
      </c>
      <c r="J126" s="88">
        <f>(F126+G126)*97/100*C.S.G.D</f>
        <v>191.20368339375</v>
      </c>
      <c r="K126" s="88">
        <f>(F126+G126)*97/100*R.D.S</f>
        <v>18.745459156250003</v>
      </c>
      <c r="L126" s="88">
        <f>IF((F126+G126)-H126&gt;Seuil*BRUT,((F126+G126)-H126)*1/100,0)</f>
        <v>35.704731996875005</v>
      </c>
      <c r="M126" s="89">
        <f>(F126+G126)-(H126+I126+J126+K126+L126)</f>
        <v>3234.841121190625</v>
      </c>
      <c r="N126" s="88">
        <f>M126*6.55957</f>
        <v>21219.166773328387</v>
      </c>
    </row>
    <row r="127" spans="2:14" ht="12.75">
      <c r="B127" s="91">
        <v>4</v>
      </c>
      <c r="C127" s="91" t="s">
        <v>27</v>
      </c>
      <c r="D127" s="90">
        <v>966</v>
      </c>
      <c r="E127" s="91">
        <v>783</v>
      </c>
      <c r="F127" s="86">
        <f>E127*PA/12</f>
        <v>3578.799375</v>
      </c>
      <c r="G127" s="135">
        <f>INT(F127)/100*3</f>
        <v>107.34</v>
      </c>
      <c r="H127" s="88">
        <f>F127*pension</f>
        <v>280.9357509375</v>
      </c>
      <c r="I127" s="88">
        <f>((F127+G127)*97/100)*C.S.G.N.D</f>
        <v>85.81332465000001</v>
      </c>
      <c r="J127" s="88">
        <f>(F127+G127)*97/100*C.S.G.D</f>
        <v>182.35331488125001</v>
      </c>
      <c r="K127" s="88">
        <f>(F127+G127)*97/100*R.D.S</f>
        <v>17.87777596875</v>
      </c>
      <c r="L127" s="88">
        <f>IF((F127+G127)-H127&gt;Seuil*BRUT,((F127+G127)-H127)*1/100,0)</f>
        <v>34.052036240625</v>
      </c>
      <c r="M127" s="89">
        <f>(F127+G127)-(H127+I127+J127+K127+L127)</f>
        <v>3085.107172321875</v>
      </c>
      <c r="N127" s="88">
        <f>M127*6.55957</f>
        <v>20236.9764543474</v>
      </c>
    </row>
    <row r="128" spans="2:14" ht="12.75">
      <c r="B128" s="91">
        <v>3</v>
      </c>
      <c r="C128" s="91" t="s">
        <v>27</v>
      </c>
      <c r="D128" s="90">
        <v>901</v>
      </c>
      <c r="E128" s="91">
        <v>734</v>
      </c>
      <c r="F128" s="86">
        <f>E128*PA/12</f>
        <v>3354.8387499999994</v>
      </c>
      <c r="G128" s="135">
        <f>INT(F128)/100*3</f>
        <v>100.62</v>
      </c>
      <c r="H128" s="88">
        <f>F128*pension</f>
        <v>263.354841875</v>
      </c>
      <c r="I128" s="88">
        <f>((F128+G128)*97/100)*C.S.G.N.D</f>
        <v>80.44307969999998</v>
      </c>
      <c r="J128" s="88">
        <f>(F128+G128)*97/100*C.S.G.D</f>
        <v>170.94154436249994</v>
      </c>
      <c r="K128" s="88">
        <f>(F128+G128)*97/100*R.D.S</f>
        <v>16.758974937499996</v>
      </c>
      <c r="L128" s="88">
        <f>IF((F128+G128)-H128&gt;Seuil*BRUT,((F128+G128)-H128)*1/100,0)</f>
        <v>31.92103908124999</v>
      </c>
      <c r="M128" s="89">
        <f>(F128+G128)-(H128+I128+J128+K128+L128)</f>
        <v>2892.0392700437496</v>
      </c>
      <c r="N128" s="88">
        <f>M128*6.55957</f>
        <v>18970.534034600878</v>
      </c>
    </row>
    <row r="129" spans="2:14" ht="12.75">
      <c r="B129" s="91">
        <v>2</v>
      </c>
      <c r="C129" s="91" t="s">
        <v>99</v>
      </c>
      <c r="D129" s="90">
        <v>830</v>
      </c>
      <c r="E129" s="91">
        <v>680</v>
      </c>
      <c r="F129" s="86">
        <f>E129*PA/12</f>
        <v>3108.0249999999996</v>
      </c>
      <c r="G129" s="135">
        <f>INT(F129)/100*3</f>
        <v>93.24</v>
      </c>
      <c r="H129" s="88">
        <f>F129*pension</f>
        <v>243.97996249999997</v>
      </c>
      <c r="I129" s="88">
        <f>((F129+G129)*97/100)*C.S.G.N.D</f>
        <v>74.52544919999998</v>
      </c>
      <c r="J129" s="88">
        <f>(F129+G129)*97/100*C.S.G.D</f>
        <v>158.36657954999995</v>
      </c>
      <c r="K129" s="88">
        <f>(F129+G129)*97/100*R.D.S</f>
        <v>15.526135249999998</v>
      </c>
      <c r="L129" s="88">
        <f>IF((F129+G129)-H129&gt;Seuil*BRUT,((F129+G129)-H129)*1/100,0)</f>
        <v>29.572850374999994</v>
      </c>
      <c r="M129" s="89">
        <f>(F129+G129)-(H129+I129+J129+K129+L129)</f>
        <v>2679.2940231249995</v>
      </c>
      <c r="N129" s="88">
        <f>M129*6.55957</f>
        <v>17575.016695270053</v>
      </c>
    </row>
    <row r="130" spans="2:14" ht="12.75">
      <c r="B130" s="91">
        <v>1</v>
      </c>
      <c r="C130" s="91" t="s">
        <v>99</v>
      </c>
      <c r="D130" s="90">
        <v>750</v>
      </c>
      <c r="E130" s="91">
        <v>619</v>
      </c>
      <c r="F130" s="86">
        <f>E130*PA/12</f>
        <v>2829.216875</v>
      </c>
      <c r="G130" s="135">
        <f>INT(F130)/100*3</f>
        <v>84.87</v>
      </c>
      <c r="H130" s="88">
        <f>F130*pension</f>
        <v>222.0935246875</v>
      </c>
      <c r="I130" s="88">
        <f>((F130+G130)*97/100)*C.S.G.N.D</f>
        <v>67.83994245000001</v>
      </c>
      <c r="J130" s="88">
        <f>(F130+G130)*97/100*C.S.G.D</f>
        <v>144.15987770625</v>
      </c>
      <c r="K130" s="88">
        <f>(F130+G130)*97/100*R.D.S</f>
        <v>14.133321343750001</v>
      </c>
      <c r="L130" s="88">
        <f>IF((F130+G130)-H130&gt;Seuil*BRUT,((F130+G130)-H130)*1/100,0)</f>
        <v>26.919933503124998</v>
      </c>
      <c r="M130" s="89">
        <f>(F130+G130)-(H130+I130+J130+K130+L130)</f>
        <v>2438.940275309375</v>
      </c>
      <c r="N130" s="88">
        <f>M130*6.55957</f>
        <v>15998.399461711117</v>
      </c>
    </row>
    <row r="131" spans="2:14" ht="12.75">
      <c r="B131" s="91"/>
      <c r="C131" s="60"/>
      <c r="D131" s="60"/>
      <c r="E131" s="60"/>
      <c r="F131" s="93"/>
      <c r="G131" s="93"/>
      <c r="H131" s="93"/>
      <c r="I131" s="93"/>
      <c r="J131" s="93"/>
      <c r="K131" s="93"/>
      <c r="L131" s="93"/>
      <c r="M131" s="74"/>
      <c r="N131" s="88"/>
    </row>
    <row r="132" spans="2:14" ht="12.75">
      <c r="B132" s="309" t="s">
        <v>184</v>
      </c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88"/>
    </row>
    <row r="133" spans="2:14" ht="12.75">
      <c r="B133" s="91">
        <v>10</v>
      </c>
      <c r="C133" s="91"/>
      <c r="D133" s="90">
        <v>966</v>
      </c>
      <c r="E133" s="91">
        <v>783</v>
      </c>
      <c r="F133" s="86">
        <f aca="true" t="shared" si="17" ref="F133:F142">E133*PA/12</f>
        <v>3578.799375</v>
      </c>
      <c r="G133" s="135">
        <f aca="true" t="shared" si="18" ref="G133:G142">INT(F133)/100*3</f>
        <v>107.34</v>
      </c>
      <c r="H133" s="88">
        <f aca="true" t="shared" si="19" ref="H133:H142">F133*pension</f>
        <v>280.9357509375</v>
      </c>
      <c r="I133" s="88">
        <f aca="true" t="shared" si="20" ref="I133:I142">((F133+G133)*97/100)*C.S.G.N.D</f>
        <v>85.81332465000001</v>
      </c>
      <c r="J133" s="88">
        <f aca="true" t="shared" si="21" ref="J133:J142">(F133+G133)*97/100*C.S.G.D</f>
        <v>182.35331488125001</v>
      </c>
      <c r="K133" s="88">
        <f aca="true" t="shared" si="22" ref="K133:K142">(F133+G133)*97/100*R.D.S</f>
        <v>17.87777596875</v>
      </c>
      <c r="L133" s="88">
        <f aca="true" t="shared" si="23" ref="L133:L142">IF((F133+G133)-H133&gt;Seuil*BRUT,((F133+G133)-H133)*1/100,0)</f>
        <v>34.052036240625</v>
      </c>
      <c r="M133" s="89">
        <f aca="true" t="shared" si="24" ref="M133:M142">(F133+G133)-(H133+I133+J133+K133+L133)</f>
        <v>3085.107172321875</v>
      </c>
      <c r="N133" s="88">
        <f aca="true" t="shared" si="25" ref="N133:N142">M133*6.55957</f>
        <v>20236.9764543474</v>
      </c>
    </row>
    <row r="134" spans="2:14" ht="12.75">
      <c r="B134" s="91">
        <v>9</v>
      </c>
      <c r="C134" s="91" t="s">
        <v>26</v>
      </c>
      <c r="D134" s="90">
        <v>901</v>
      </c>
      <c r="E134" s="91">
        <v>734</v>
      </c>
      <c r="F134" s="86">
        <f t="shared" si="17"/>
        <v>3354.8387499999994</v>
      </c>
      <c r="G134" s="135">
        <f t="shared" si="18"/>
        <v>100.62</v>
      </c>
      <c r="H134" s="88">
        <f t="shared" si="19"/>
        <v>263.354841875</v>
      </c>
      <c r="I134" s="88">
        <f t="shared" si="20"/>
        <v>80.44307969999998</v>
      </c>
      <c r="J134" s="88">
        <f t="shared" si="21"/>
        <v>170.94154436249994</v>
      </c>
      <c r="K134" s="88">
        <f t="shared" si="22"/>
        <v>16.758974937499996</v>
      </c>
      <c r="L134" s="88">
        <f t="shared" si="23"/>
        <v>31.92103908124999</v>
      </c>
      <c r="M134" s="89">
        <f t="shared" si="24"/>
        <v>2892.0392700437496</v>
      </c>
      <c r="N134" s="88">
        <f t="shared" si="25"/>
        <v>18970.534034600878</v>
      </c>
    </row>
    <row r="135" spans="2:14" ht="12.75">
      <c r="B135" s="91">
        <v>8</v>
      </c>
      <c r="C135" s="91" t="s">
        <v>97</v>
      </c>
      <c r="D135" s="90">
        <v>852</v>
      </c>
      <c r="E135" s="91">
        <v>696</v>
      </c>
      <c r="F135" s="86">
        <f t="shared" si="17"/>
        <v>3181.155</v>
      </c>
      <c r="G135" s="135">
        <f t="shared" si="18"/>
        <v>95.42999999999999</v>
      </c>
      <c r="H135" s="88">
        <f t="shared" si="19"/>
        <v>249.72066750000002</v>
      </c>
      <c r="I135" s="88">
        <f t="shared" si="20"/>
        <v>76.2788988</v>
      </c>
      <c r="J135" s="88">
        <f t="shared" si="21"/>
        <v>162.09265994999998</v>
      </c>
      <c r="K135" s="88">
        <f t="shared" si="22"/>
        <v>15.89143725</v>
      </c>
      <c r="L135" s="88">
        <f t="shared" si="23"/>
        <v>30.268643325</v>
      </c>
      <c r="M135" s="89">
        <f t="shared" si="24"/>
        <v>2742.332693175</v>
      </c>
      <c r="N135" s="88">
        <f t="shared" si="25"/>
        <v>17988.523264169933</v>
      </c>
    </row>
    <row r="136" spans="2:14" ht="12.75">
      <c r="B136" s="91">
        <v>7</v>
      </c>
      <c r="C136" s="91" t="s">
        <v>27</v>
      </c>
      <c r="D136" s="90">
        <v>772</v>
      </c>
      <c r="E136" s="91">
        <v>635</v>
      </c>
      <c r="F136" s="86">
        <f t="shared" si="17"/>
        <v>2902.3468749999997</v>
      </c>
      <c r="G136" s="135">
        <f t="shared" si="18"/>
        <v>87.06</v>
      </c>
      <c r="H136" s="88">
        <f t="shared" si="19"/>
        <v>227.83422968749997</v>
      </c>
      <c r="I136" s="88">
        <f t="shared" si="20"/>
        <v>69.59339204999999</v>
      </c>
      <c r="J136" s="88">
        <f t="shared" si="21"/>
        <v>147.88595810624997</v>
      </c>
      <c r="K136" s="88">
        <f t="shared" si="22"/>
        <v>14.498623343749998</v>
      </c>
      <c r="L136" s="88">
        <f t="shared" si="23"/>
        <v>27.615726453125</v>
      </c>
      <c r="M136" s="89">
        <f t="shared" si="24"/>
        <v>2501.978945359375</v>
      </c>
      <c r="N136" s="88">
        <f t="shared" si="25"/>
        <v>16411.906030610993</v>
      </c>
    </row>
    <row r="137" spans="2:14" ht="12.75">
      <c r="B137" s="91">
        <v>6</v>
      </c>
      <c r="C137" s="91" t="s">
        <v>27</v>
      </c>
      <c r="D137" s="90">
        <v>701</v>
      </c>
      <c r="E137" s="91">
        <v>582</v>
      </c>
      <c r="F137" s="86">
        <f t="shared" si="17"/>
        <v>2660.1037499999998</v>
      </c>
      <c r="G137" s="135">
        <f t="shared" si="18"/>
        <v>79.80000000000001</v>
      </c>
      <c r="H137" s="88">
        <f t="shared" si="19"/>
        <v>208.81814437499997</v>
      </c>
      <c r="I137" s="88">
        <f t="shared" si="20"/>
        <v>63.7849593</v>
      </c>
      <c r="J137" s="88">
        <f t="shared" si="21"/>
        <v>135.54303851249998</v>
      </c>
      <c r="K137" s="88">
        <f t="shared" si="22"/>
        <v>13.2885331875</v>
      </c>
      <c r="L137" s="88">
        <f t="shared" si="23"/>
        <v>25.31085605625</v>
      </c>
      <c r="M137" s="89">
        <f t="shared" si="24"/>
        <v>2293.1582185687503</v>
      </c>
      <c r="N137" s="88">
        <f t="shared" si="25"/>
        <v>15042.131855777017</v>
      </c>
    </row>
    <row r="138" spans="2:14" ht="12.75">
      <c r="B138" s="91">
        <v>5</v>
      </c>
      <c r="C138" s="91" t="s">
        <v>27</v>
      </c>
      <c r="D138" s="90">
        <v>655</v>
      </c>
      <c r="E138" s="91">
        <v>546</v>
      </c>
      <c r="F138" s="86">
        <f t="shared" si="17"/>
        <v>2495.5612499999997</v>
      </c>
      <c r="G138" s="135">
        <f t="shared" si="18"/>
        <v>74.85</v>
      </c>
      <c r="H138" s="88">
        <f t="shared" si="19"/>
        <v>195.90155812499998</v>
      </c>
      <c r="I138" s="88">
        <f t="shared" si="20"/>
        <v>59.83917389999999</v>
      </c>
      <c r="J138" s="88">
        <f t="shared" si="21"/>
        <v>127.15824453749997</v>
      </c>
      <c r="K138" s="88">
        <f t="shared" si="22"/>
        <v>12.466494562499998</v>
      </c>
      <c r="L138" s="88">
        <f t="shared" si="23"/>
        <v>23.745096918749997</v>
      </c>
      <c r="M138" s="89">
        <f t="shared" si="24"/>
        <v>2151.3006819562497</v>
      </c>
      <c r="N138" s="88">
        <f t="shared" si="25"/>
        <v>14111.607414339756</v>
      </c>
    </row>
    <row r="139" spans="2:14" ht="12.75">
      <c r="B139" s="91">
        <v>4</v>
      </c>
      <c r="C139" s="91" t="s">
        <v>101</v>
      </c>
      <c r="D139" s="90">
        <v>612</v>
      </c>
      <c r="E139" s="91">
        <v>514</v>
      </c>
      <c r="F139" s="86">
        <f t="shared" si="17"/>
        <v>2349.30125</v>
      </c>
      <c r="G139" s="135">
        <f t="shared" si="18"/>
        <v>70.47</v>
      </c>
      <c r="H139" s="88">
        <f t="shared" si="19"/>
        <v>184.420148125</v>
      </c>
      <c r="I139" s="88">
        <f t="shared" si="20"/>
        <v>56.33227469999999</v>
      </c>
      <c r="J139" s="88">
        <f t="shared" si="21"/>
        <v>119.70608373749998</v>
      </c>
      <c r="K139" s="88">
        <f t="shared" si="22"/>
        <v>11.7358905625</v>
      </c>
      <c r="L139" s="88">
        <f t="shared" si="23"/>
        <v>22.353511018749995</v>
      </c>
      <c r="M139" s="89">
        <f t="shared" si="24"/>
        <v>2025.2233418562498</v>
      </c>
      <c r="N139" s="88">
        <f t="shared" si="25"/>
        <v>13284.59427654</v>
      </c>
    </row>
    <row r="140" spans="2:14" ht="12.75">
      <c r="B140" s="91">
        <v>3</v>
      </c>
      <c r="C140" s="91" t="s">
        <v>101</v>
      </c>
      <c r="D140" s="90">
        <v>562</v>
      </c>
      <c r="E140" s="91">
        <v>476</v>
      </c>
      <c r="F140" s="86">
        <f t="shared" si="17"/>
        <v>2175.6175</v>
      </c>
      <c r="G140" s="135">
        <f t="shared" si="18"/>
        <v>65.25</v>
      </c>
      <c r="H140" s="88">
        <f t="shared" si="19"/>
        <v>170.78597374999998</v>
      </c>
      <c r="I140" s="88">
        <f t="shared" si="20"/>
        <v>52.1673954</v>
      </c>
      <c r="J140" s="88">
        <f t="shared" si="21"/>
        <v>110.85571522499998</v>
      </c>
      <c r="K140" s="88">
        <f t="shared" si="22"/>
        <v>10.868207374999999</v>
      </c>
      <c r="L140" s="88">
        <f t="shared" si="23"/>
        <v>20.7008152625</v>
      </c>
      <c r="M140" s="89">
        <f t="shared" si="24"/>
        <v>1875.4893929874997</v>
      </c>
      <c r="N140" s="88">
        <f t="shared" si="25"/>
        <v>12302.403957559014</v>
      </c>
    </row>
    <row r="141" spans="2:14" ht="12.75">
      <c r="B141" s="91">
        <v>2</v>
      </c>
      <c r="C141" s="91" t="s">
        <v>28</v>
      </c>
      <c r="D141" s="90">
        <v>513</v>
      </c>
      <c r="E141" s="91">
        <v>441</v>
      </c>
      <c r="F141" s="86">
        <f t="shared" si="17"/>
        <v>2015.6456249999999</v>
      </c>
      <c r="G141" s="135">
        <f t="shared" si="18"/>
        <v>60.449999999999996</v>
      </c>
      <c r="H141" s="88">
        <f t="shared" si="19"/>
        <v>158.2281815625</v>
      </c>
      <c r="I141" s="88">
        <f t="shared" si="20"/>
        <v>48.331506149999996</v>
      </c>
      <c r="J141" s="88">
        <f t="shared" si="21"/>
        <v>102.70445056874999</v>
      </c>
      <c r="K141" s="88">
        <f t="shared" si="22"/>
        <v>10.06906378125</v>
      </c>
      <c r="L141" s="88">
        <f t="shared" si="23"/>
        <v>19.178674434375</v>
      </c>
      <c r="M141" s="89">
        <f t="shared" si="24"/>
        <v>1737.583748503125</v>
      </c>
      <c r="N141" s="88">
        <f t="shared" si="25"/>
        <v>11397.802229168643</v>
      </c>
    </row>
    <row r="142" spans="2:14" ht="12.75">
      <c r="B142" s="91">
        <v>1</v>
      </c>
      <c r="C142" s="91" t="s">
        <v>28</v>
      </c>
      <c r="D142" s="90">
        <v>427</v>
      </c>
      <c r="E142" s="91">
        <v>379</v>
      </c>
      <c r="F142" s="86">
        <f t="shared" si="17"/>
        <v>1732.266875</v>
      </c>
      <c r="G142" s="135">
        <f t="shared" si="18"/>
        <v>51.96</v>
      </c>
      <c r="H142" s="88">
        <f t="shared" si="19"/>
        <v>135.9829496875</v>
      </c>
      <c r="I142" s="88">
        <f t="shared" si="20"/>
        <v>41.53680165</v>
      </c>
      <c r="J142" s="88">
        <f t="shared" si="21"/>
        <v>88.26570350624999</v>
      </c>
      <c r="K142" s="88">
        <f t="shared" si="22"/>
        <v>8.65350034375</v>
      </c>
      <c r="L142" s="88">
        <f t="shared" si="23"/>
        <v>16.482439253125</v>
      </c>
      <c r="M142" s="89">
        <f t="shared" si="24"/>
        <v>1493.3054805593752</v>
      </c>
      <c r="N142" s="88">
        <f t="shared" si="25"/>
        <v>9795.441831112861</v>
      </c>
    </row>
    <row r="143" spans="2:14" ht="12.75">
      <c r="B143" s="91"/>
      <c r="C143" s="60"/>
      <c r="D143" s="60"/>
      <c r="E143" s="60"/>
      <c r="F143" s="93"/>
      <c r="G143" s="93"/>
      <c r="H143" s="93"/>
      <c r="I143" s="93"/>
      <c r="J143" s="93"/>
      <c r="K143" s="93"/>
      <c r="L143" s="93"/>
      <c r="M143" s="201"/>
      <c r="N143" s="87"/>
    </row>
    <row r="144" spans="2:14" ht="12.75">
      <c r="B144" s="310" t="s">
        <v>181</v>
      </c>
      <c r="C144" s="310"/>
      <c r="D144" s="310"/>
      <c r="E144" s="310"/>
      <c r="F144" s="310"/>
      <c r="G144" s="310"/>
      <c r="H144" s="310"/>
      <c r="I144" s="310"/>
      <c r="J144" s="310"/>
      <c r="K144" s="310"/>
      <c r="L144" s="240"/>
      <c r="M144" s="201"/>
      <c r="N144" s="87"/>
    </row>
    <row r="145" spans="2:14" ht="12.75">
      <c r="B145" s="91"/>
      <c r="C145" s="91"/>
      <c r="D145" s="90">
        <v>395</v>
      </c>
      <c r="E145" s="91">
        <v>359</v>
      </c>
      <c r="F145" s="86">
        <f>E145*PA/12</f>
        <v>1640.854375</v>
      </c>
      <c r="G145" s="135">
        <f>INT(F145)/100*3</f>
        <v>49.199999999999996</v>
      </c>
      <c r="H145" s="88">
        <f>F145*pension</f>
        <v>128.8070684375</v>
      </c>
      <c r="I145" s="88">
        <f>((F145+G145)*97/100)*C.S.G.N.D</f>
        <v>39.344465850000006</v>
      </c>
      <c r="J145" s="88">
        <f>(F145+G145)*97/100*C.S.G.D</f>
        <v>83.60698993125</v>
      </c>
      <c r="K145" s="88">
        <f>(F145+G145)*97/100*R.D.S</f>
        <v>8.19676371875</v>
      </c>
      <c r="L145" s="88">
        <f>IF((F145+G145)-H145&gt;Seuil*BRUT,((F145+G145)-H145)*1/100,0)</f>
        <v>15.612473065625</v>
      </c>
      <c r="M145" s="241">
        <f>(F145+G145)-(H145+I145+J145+K145+L145)</f>
        <v>1414.486613996875</v>
      </c>
      <c r="N145" s="88">
        <f>M145*6.55957</f>
        <v>9278.42395857548</v>
      </c>
    </row>
    <row r="146" spans="2:14" ht="12.75">
      <c r="B146" s="64"/>
      <c r="C146" s="138"/>
      <c r="D146" s="138"/>
      <c r="E146" s="138"/>
      <c r="F146" s="140"/>
      <c r="G146" s="140"/>
      <c r="H146" s="140"/>
      <c r="I146" s="140"/>
      <c r="J146" s="140"/>
      <c r="K146" s="140"/>
      <c r="L146" s="140"/>
      <c r="M146" s="242"/>
      <c r="N146" s="243"/>
    </row>
    <row r="147" spans="2:13" ht="12.75">
      <c r="B147" s="5" t="str">
        <f>FORMULES!E5</f>
        <v> -- Indemnité  de  Résidence  plancher  INM  298 ----- Prix point mensuel net : 3,857 euros (I.R. non comprise)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8"/>
    </row>
  </sheetData>
  <mergeCells count="28">
    <mergeCell ref="B118:M118"/>
    <mergeCell ref="B123:N123"/>
    <mergeCell ref="B132:M132"/>
    <mergeCell ref="B144:K144"/>
    <mergeCell ref="B104:M104"/>
    <mergeCell ref="B106:M106"/>
    <mergeCell ref="H111:L111"/>
    <mergeCell ref="B112:E112"/>
    <mergeCell ref="B74:N74"/>
    <mergeCell ref="B83:N83"/>
    <mergeCell ref="B95:N95"/>
    <mergeCell ref="B98:M98"/>
    <mergeCell ref="B59:M59"/>
    <mergeCell ref="H62:L62"/>
    <mergeCell ref="B63:E63"/>
    <mergeCell ref="B69:M69"/>
    <mergeCell ref="B46:J46"/>
    <mergeCell ref="B49:L49"/>
    <mergeCell ref="B55:M55"/>
    <mergeCell ref="B57:M57"/>
    <mergeCell ref="B14:E14"/>
    <mergeCell ref="B20:M20"/>
    <mergeCell ref="B25:M25"/>
    <mergeCell ref="B34:M34"/>
    <mergeCell ref="B6:L6"/>
    <mergeCell ref="B8:L8"/>
    <mergeCell ref="B10:L10"/>
    <mergeCell ref="G13:K13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N131"/>
  <sheetViews>
    <sheetView workbookViewId="0" topLeftCell="A105">
      <selection activeCell="B94" sqref="B94:M94"/>
    </sheetView>
  </sheetViews>
  <sheetFormatPr defaultColWidth="11.421875" defaultRowHeight="12.75"/>
  <cols>
    <col min="1" max="1" width="4.00390625" style="0" customWidth="1"/>
    <col min="2" max="2" width="4.140625" style="5" customWidth="1"/>
    <col min="3" max="3" width="6.7109375" style="5" customWidth="1"/>
    <col min="4" max="5" width="4.140625" style="5" customWidth="1"/>
    <col min="6" max="7" width="7.8515625" style="5" customWidth="1"/>
    <col min="8" max="8" width="10.28125" style="5" customWidth="1"/>
    <col min="9" max="10" width="7.00390625" style="5" customWidth="1"/>
    <col min="11" max="11" width="6.28125" style="5" customWidth="1"/>
    <col min="12" max="12" width="8.7109375" style="5" customWidth="1"/>
    <col min="13" max="13" width="8.140625" style="38" customWidth="1"/>
    <col min="14" max="14" width="7.57421875" style="0" customWidth="1"/>
  </cols>
  <sheetData>
    <row r="4" ht="12.75">
      <c r="M4" s="146"/>
    </row>
    <row r="5" spans="2:13" ht="19.5" customHeight="1">
      <c r="B5" s="290" t="s">
        <v>186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07"/>
    </row>
    <row r="6" spans="2:13" ht="11.25" customHeight="1">
      <c r="B6" s="98"/>
      <c r="C6" s="231"/>
      <c r="D6" s="23"/>
      <c r="E6" s="23"/>
      <c r="F6" s="23"/>
      <c r="G6" s="23"/>
      <c r="H6" s="23"/>
      <c r="I6" s="23"/>
      <c r="J6" s="23"/>
      <c r="K6" s="23"/>
      <c r="L6" s="23"/>
      <c r="M6" s="223"/>
    </row>
    <row r="7" spans="2:13" ht="18" customHeight="1"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23"/>
    </row>
    <row r="8" spans="2:13" ht="12.75">
      <c r="B8"/>
      <c r="C8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2:14" ht="12.75" customHeight="1">
      <c r="B9" s="291" t="s">
        <v>35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/>
      <c r="N9" s="23"/>
    </row>
    <row r="10" spans="2:13" ht="12.75">
      <c r="B10"/>
      <c r="C10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2" spans="7:13" ht="12.75">
      <c r="G12" s="292" t="s">
        <v>36</v>
      </c>
      <c r="H12" s="292"/>
      <c r="I12" s="292"/>
      <c r="J12" s="292"/>
      <c r="K12" s="292"/>
      <c r="L12" s="44">
        <f>DATE</f>
        <v>39722</v>
      </c>
      <c r="M12"/>
    </row>
    <row r="13" spans="2:13" ht="10.5" customHeight="1">
      <c r="B13" s="297" t="s">
        <v>187</v>
      </c>
      <c r="C13" s="297"/>
      <c r="D13" s="297"/>
      <c r="E13" s="297"/>
      <c r="F13" s="176"/>
      <c r="G13" s="110"/>
      <c r="L13" s="232"/>
      <c r="M13" s="201"/>
    </row>
    <row r="14" spans="2:12" ht="10.5" customHeight="1">
      <c r="B14" s="177"/>
      <c r="C14" s="110"/>
      <c r="F14" s="51"/>
      <c r="G14" s="51"/>
      <c r="L14" s="232"/>
    </row>
    <row r="15" spans="2:13" ht="10.5" customHeight="1">
      <c r="B15" s="177"/>
      <c r="C15" s="110"/>
      <c r="F15" s="52" t="s">
        <v>37</v>
      </c>
      <c r="G15" s="53"/>
      <c r="H15" s="53"/>
      <c r="I15" s="53"/>
      <c r="J15" s="53"/>
      <c r="K15" s="54"/>
      <c r="L15" s="55" t="s">
        <v>37</v>
      </c>
      <c r="M15" s="56" t="s">
        <v>38</v>
      </c>
    </row>
    <row r="16" spans="2:13" ht="10.5" customHeight="1">
      <c r="B16" s="57" t="s">
        <v>39</v>
      </c>
      <c r="C16" s="57" t="s">
        <v>87</v>
      </c>
      <c r="D16" s="57" t="s">
        <v>20</v>
      </c>
      <c r="E16" s="58" t="s">
        <v>21</v>
      </c>
      <c r="F16" s="59" t="s">
        <v>41</v>
      </c>
      <c r="G16" s="130" t="s">
        <v>4</v>
      </c>
      <c r="H16" s="57" t="s">
        <v>42</v>
      </c>
      <c r="I16" s="57" t="s">
        <v>42</v>
      </c>
      <c r="J16" s="57" t="s">
        <v>43</v>
      </c>
      <c r="K16" s="57" t="s">
        <v>44</v>
      </c>
      <c r="L16" s="61" t="s">
        <v>45</v>
      </c>
      <c r="M16" s="62" t="s">
        <v>46</v>
      </c>
    </row>
    <row r="17" spans="2:13" ht="10.5" customHeight="1">
      <c r="B17" s="63"/>
      <c r="C17" s="63" t="s">
        <v>47</v>
      </c>
      <c r="D17" s="63"/>
      <c r="E17" s="64"/>
      <c r="F17" s="65" t="s">
        <v>48</v>
      </c>
      <c r="G17" s="66">
        <v>0.0785</v>
      </c>
      <c r="H17" s="67">
        <v>0.024</v>
      </c>
      <c r="I17" s="67">
        <v>0.051</v>
      </c>
      <c r="J17" s="67">
        <v>0.005</v>
      </c>
      <c r="K17" s="67">
        <v>0.01</v>
      </c>
      <c r="L17" s="68" t="s">
        <v>48</v>
      </c>
      <c r="M17" s="62"/>
    </row>
    <row r="18" spans="2:13" ht="12.75">
      <c r="B18" s="91"/>
      <c r="C18" s="60"/>
      <c r="D18" s="60"/>
      <c r="E18" s="60"/>
      <c r="F18" s="114"/>
      <c r="G18" s="161"/>
      <c r="H18" s="161"/>
      <c r="I18" s="161"/>
      <c r="J18" s="161"/>
      <c r="K18" s="161"/>
      <c r="L18" s="235"/>
      <c r="M18" s="247"/>
    </row>
    <row r="19" spans="2:13" ht="10.5" customHeight="1">
      <c r="B19" s="309" t="s">
        <v>188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</row>
    <row r="20" spans="2:13" ht="10.5" customHeight="1">
      <c r="B20" s="239"/>
      <c r="C20" s="79"/>
      <c r="D20" s="79"/>
      <c r="E20" s="79"/>
      <c r="F20" s="72"/>
      <c r="G20" s="237"/>
      <c r="H20" s="237"/>
      <c r="I20" s="237"/>
      <c r="J20" s="237"/>
      <c r="K20" s="237"/>
      <c r="L20" s="238"/>
      <c r="M20" s="87"/>
    </row>
    <row r="21" spans="2:13" ht="10.5" customHeight="1">
      <c r="B21" s="91">
        <v>7</v>
      </c>
      <c r="C21" s="97"/>
      <c r="D21" s="90" t="s">
        <v>179</v>
      </c>
      <c r="M21" s="74"/>
    </row>
    <row r="22" spans="2:13" ht="10.5" customHeight="1">
      <c r="B22" s="91">
        <v>6</v>
      </c>
      <c r="C22" s="91" t="s">
        <v>26</v>
      </c>
      <c r="D22" s="90" t="s">
        <v>165</v>
      </c>
      <c r="E22" s="60"/>
      <c r="F22" s="135"/>
      <c r="G22" s="93"/>
      <c r="H22" s="93"/>
      <c r="I22" s="93"/>
      <c r="J22" s="93"/>
      <c r="K22" s="93"/>
      <c r="L22" s="201"/>
      <c r="M22" s="87"/>
    </row>
    <row r="23" spans="2:13" ht="10.5" customHeight="1">
      <c r="B23" s="91">
        <v>5</v>
      </c>
      <c r="C23" s="91" t="s">
        <v>26</v>
      </c>
      <c r="D23" s="90">
        <v>1015</v>
      </c>
      <c r="E23" s="91">
        <v>821</v>
      </c>
      <c r="F23" s="86">
        <f>E23*PA/12</f>
        <v>3752.483125</v>
      </c>
      <c r="G23" s="87">
        <f>F23*pension</f>
        <v>294.5699253125</v>
      </c>
      <c r="H23" s="88">
        <f>(F23*97/100)*C.S.G.N.D</f>
        <v>87.35780715000001</v>
      </c>
      <c r="I23" s="88">
        <f>F23*97/100*C.S.G.D</f>
        <v>185.63534019375</v>
      </c>
      <c r="J23" s="88">
        <f>F23*97/100*R.D.S</f>
        <v>18.19954315625</v>
      </c>
      <c r="K23" s="88">
        <f>IF(F23-G23&gt;Seuil*BRUT,(F23-G23)*1/100,0)</f>
        <v>34.579131996875006</v>
      </c>
      <c r="L23" s="89">
        <f>F23-(G23+H23+I23+J23+K23)</f>
        <v>3132.141377190625</v>
      </c>
      <c r="M23" s="88">
        <f>L23*6.55957</f>
        <v>20545.500613578308</v>
      </c>
    </row>
    <row r="24" spans="2:13" ht="10.5" customHeight="1">
      <c r="B24" s="91">
        <v>4</v>
      </c>
      <c r="C24" s="91" t="s">
        <v>27</v>
      </c>
      <c r="D24" s="90">
        <v>966</v>
      </c>
      <c r="E24" s="91">
        <v>783</v>
      </c>
      <c r="F24" s="86">
        <f>E24*PA/12</f>
        <v>3578.799375</v>
      </c>
      <c r="G24" s="87">
        <f>F24*pension</f>
        <v>280.9357509375</v>
      </c>
      <c r="H24" s="88">
        <f>(F24*97/100)*C.S.G.N.D</f>
        <v>83.31444945</v>
      </c>
      <c r="I24" s="88">
        <f>F24*97/100*C.S.G.D</f>
        <v>177.04320508125</v>
      </c>
      <c r="J24" s="88">
        <f>F24*97/100*R.D.S</f>
        <v>17.35717696875</v>
      </c>
      <c r="K24" s="88">
        <f>IF(F24-G24&gt;Seuil*BRUT,(F24-G24)*1/100,0)</f>
        <v>32.978636240625</v>
      </c>
      <c r="L24" s="89">
        <f>F24-(G24+H24+I24+J24+K24)</f>
        <v>2987.170156321875</v>
      </c>
      <c r="M24" s="88">
        <f>L24*6.55957</f>
        <v>19594.55174230428</v>
      </c>
    </row>
    <row r="25" spans="2:13" ht="10.5" customHeight="1">
      <c r="B25" s="91">
        <v>3</v>
      </c>
      <c r="C25" s="91" t="s">
        <v>27</v>
      </c>
      <c r="D25" s="90">
        <v>901</v>
      </c>
      <c r="E25" s="91">
        <v>734</v>
      </c>
      <c r="F25" s="86">
        <f>E25*PA/12</f>
        <v>3354.8387499999994</v>
      </c>
      <c r="G25" s="87">
        <f>F25*pension</f>
        <v>263.354841875</v>
      </c>
      <c r="H25" s="88">
        <f>(F25*97/100)*C.S.G.N.D</f>
        <v>78.10064609999999</v>
      </c>
      <c r="I25" s="88">
        <f>F25*97/100*C.S.G.D</f>
        <v>165.96387296249995</v>
      </c>
      <c r="J25" s="88">
        <f>F25*97/100*R.D.S</f>
        <v>16.270967937499996</v>
      </c>
      <c r="K25" s="88">
        <f>IF(F25-G25&gt;Seuil*BRUT,(F25-G25)*1/100,0)</f>
        <v>30.914839081249994</v>
      </c>
      <c r="L25" s="89">
        <f>F25-(G25+H25+I25+J25+K25)</f>
        <v>2800.2335820437493</v>
      </c>
      <c r="M25" s="88">
        <f>L25*6.55957</f>
        <v>18368.328197766717</v>
      </c>
    </row>
    <row r="26" spans="2:13" ht="10.5" customHeight="1">
      <c r="B26" s="91">
        <v>2</v>
      </c>
      <c r="C26" s="91" t="s">
        <v>27</v>
      </c>
      <c r="D26" s="90">
        <v>830</v>
      </c>
      <c r="E26" s="91">
        <v>680</v>
      </c>
      <c r="F26" s="86">
        <f>E26*PA/12</f>
        <v>3108.0249999999996</v>
      </c>
      <c r="G26" s="87">
        <f>F26*pension</f>
        <v>243.97996249999997</v>
      </c>
      <c r="H26" s="88">
        <f>(F26*97/100)*C.S.G.N.D</f>
        <v>72.354822</v>
      </c>
      <c r="I26" s="88">
        <f>F26*97/100*C.S.G.D</f>
        <v>153.75399674999997</v>
      </c>
      <c r="J26" s="88">
        <f>F26*97/100*R.D.S</f>
        <v>15.073921249999998</v>
      </c>
      <c r="K26" s="88">
        <f>IF(F26-G26&gt;Seuil*BRUT,(F26-G26)*1/100,0)</f>
        <v>28.640450374999997</v>
      </c>
      <c r="L26" s="89">
        <f>F26-(G26+H26+I26+J26+K26)</f>
        <v>2594.221847125</v>
      </c>
      <c r="M26" s="88">
        <f>L26*6.55957</f>
        <v>17016.979801745736</v>
      </c>
    </row>
    <row r="27" spans="2:13" ht="10.5" customHeight="1">
      <c r="B27" s="91">
        <v>1</v>
      </c>
      <c r="C27" s="91" t="s">
        <v>27</v>
      </c>
      <c r="D27" s="90">
        <v>750</v>
      </c>
      <c r="E27" s="91">
        <v>619</v>
      </c>
      <c r="F27" s="86">
        <f>E27*PA/12</f>
        <v>2829.216875</v>
      </c>
      <c r="G27" s="87">
        <f>F27*pension</f>
        <v>222.0935246875</v>
      </c>
      <c r="H27" s="88">
        <f>(F27*97/100)*C.S.G.N.D</f>
        <v>65.86416885</v>
      </c>
      <c r="I27" s="88">
        <f>F27*97/100*C.S.G.D</f>
        <v>139.96135880625</v>
      </c>
      <c r="J27" s="88">
        <f>F27*97/100*R.D.S</f>
        <v>13.72170184375</v>
      </c>
      <c r="K27" s="88">
        <f>IF(F27-G27&gt;Seuil*BRUT,(F27-G27)*1/100,0)</f>
        <v>26.071233503125</v>
      </c>
      <c r="L27" s="89">
        <f>F27-(G27+H27+I27+J27+K27)</f>
        <v>2361.504887309375</v>
      </c>
      <c r="M27" s="88">
        <f>L27*6.55957</f>
        <v>15490.456613647957</v>
      </c>
    </row>
    <row r="28" spans="2:13" ht="10.5" customHeight="1">
      <c r="B28" s="91"/>
      <c r="C28" s="60"/>
      <c r="D28" s="60"/>
      <c r="E28" s="60"/>
      <c r="F28" s="93"/>
      <c r="G28" s="93"/>
      <c r="H28" s="93"/>
      <c r="I28" s="93"/>
      <c r="J28" s="93"/>
      <c r="K28" s="93"/>
      <c r="L28" s="201"/>
      <c r="M28" s="87"/>
    </row>
    <row r="29" spans="2:13" ht="10.5" customHeight="1">
      <c r="B29" s="309" t="s">
        <v>189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</row>
    <row r="30" spans="2:13" ht="10.5" customHeight="1">
      <c r="B30" s="239"/>
      <c r="C30" s="79"/>
      <c r="D30" s="79"/>
      <c r="E30" s="79"/>
      <c r="F30" s="248"/>
      <c r="G30" s="248"/>
      <c r="H30" s="248"/>
      <c r="I30" s="248"/>
      <c r="J30" s="248"/>
      <c r="K30" s="248"/>
      <c r="L30" s="229"/>
      <c r="M30" s="87"/>
    </row>
    <row r="31" spans="2:13" ht="10.5" customHeight="1">
      <c r="B31" s="91"/>
      <c r="C31" s="60"/>
      <c r="D31" s="185"/>
      <c r="E31" s="60"/>
      <c r="F31" s="248"/>
      <c r="G31" s="93"/>
      <c r="H31" s="93"/>
      <c r="I31" s="93"/>
      <c r="J31" s="93"/>
      <c r="K31" s="93"/>
      <c r="L31" s="201"/>
      <c r="M31" s="87"/>
    </row>
    <row r="32" spans="2:13" ht="10.5" customHeight="1">
      <c r="B32" s="91">
        <v>10</v>
      </c>
      <c r="C32" s="91"/>
      <c r="D32" s="90">
        <v>901</v>
      </c>
      <c r="E32" s="91">
        <v>734</v>
      </c>
      <c r="F32" s="86">
        <f aca="true" t="shared" si="0" ref="F32:F41">E32*PA/12</f>
        <v>3354.8387499999994</v>
      </c>
      <c r="G32" s="87">
        <f aca="true" t="shared" si="1" ref="G32:G41">F32*pension</f>
        <v>263.354841875</v>
      </c>
      <c r="H32" s="88">
        <f aca="true" t="shared" si="2" ref="H32:H41">(F32*97/100)*C.S.G.N.D</f>
        <v>78.10064609999999</v>
      </c>
      <c r="I32" s="88">
        <f aca="true" t="shared" si="3" ref="I32:I41">F32*97/100*C.S.G.D</f>
        <v>165.96387296249995</v>
      </c>
      <c r="J32" s="88">
        <f aca="true" t="shared" si="4" ref="J32:J41">F32*97/100*R.D.S</f>
        <v>16.270967937499996</v>
      </c>
      <c r="K32" s="88">
        <f aca="true" t="shared" si="5" ref="K32:K41">IF(F32-G32&gt;Seuil*BRUT,(F32-G32)*1/100,0)</f>
        <v>30.914839081249994</v>
      </c>
      <c r="L32" s="89">
        <f aca="true" t="shared" si="6" ref="L32:L41">F32-(G32+H32+I32+J32+K32)</f>
        <v>2800.2335820437493</v>
      </c>
      <c r="M32" s="88">
        <f aca="true" t="shared" si="7" ref="M32:M41">L32*6.55957</f>
        <v>18368.328197766717</v>
      </c>
    </row>
    <row r="33" spans="2:13" ht="10.5" customHeight="1">
      <c r="B33" s="91">
        <v>9</v>
      </c>
      <c r="C33" s="91" t="s">
        <v>27</v>
      </c>
      <c r="D33" s="90">
        <v>852</v>
      </c>
      <c r="E33" s="91">
        <v>696</v>
      </c>
      <c r="F33" s="86">
        <f t="shared" si="0"/>
        <v>3181.155</v>
      </c>
      <c r="G33" s="87">
        <f t="shared" si="1"/>
        <v>249.72066750000002</v>
      </c>
      <c r="H33" s="88">
        <f t="shared" si="2"/>
        <v>74.05728840000002</v>
      </c>
      <c r="I33" s="88">
        <f t="shared" si="3"/>
        <v>157.37173785000002</v>
      </c>
      <c r="J33" s="88">
        <f t="shared" si="4"/>
        <v>15.428601750000002</v>
      </c>
      <c r="K33" s="88">
        <f t="shared" si="5"/>
        <v>29.314343325</v>
      </c>
      <c r="L33" s="89">
        <f t="shared" si="6"/>
        <v>2655.262361175</v>
      </c>
      <c r="M33" s="88">
        <f t="shared" si="7"/>
        <v>17417.379326492694</v>
      </c>
    </row>
    <row r="34" spans="2:13" ht="10.5" customHeight="1">
      <c r="B34" s="91">
        <v>8</v>
      </c>
      <c r="C34" s="91" t="s">
        <v>27</v>
      </c>
      <c r="D34" s="90">
        <v>801</v>
      </c>
      <c r="E34" s="91">
        <v>658</v>
      </c>
      <c r="F34" s="86">
        <f t="shared" si="0"/>
        <v>3007.47125</v>
      </c>
      <c r="G34" s="87">
        <f t="shared" si="1"/>
        <v>236.086493125</v>
      </c>
      <c r="H34" s="88">
        <f t="shared" si="2"/>
        <v>70.01393069999999</v>
      </c>
      <c r="I34" s="88">
        <f t="shared" si="3"/>
        <v>148.77960273749997</v>
      </c>
      <c r="J34" s="88">
        <f t="shared" si="4"/>
        <v>14.586235562499999</v>
      </c>
      <c r="K34" s="88">
        <f t="shared" si="5"/>
        <v>27.71384756875</v>
      </c>
      <c r="L34" s="89">
        <f t="shared" si="6"/>
        <v>2510.29114030625</v>
      </c>
      <c r="M34" s="88">
        <f t="shared" si="7"/>
        <v>16466.430455218666</v>
      </c>
    </row>
    <row r="35" spans="2:13" ht="10.5" customHeight="1">
      <c r="B35" s="91">
        <v>7</v>
      </c>
      <c r="C35" s="91" t="s">
        <v>27</v>
      </c>
      <c r="D35" s="90">
        <v>750</v>
      </c>
      <c r="E35" s="91">
        <v>619</v>
      </c>
      <c r="F35" s="86">
        <f t="shared" si="0"/>
        <v>2829.216875</v>
      </c>
      <c r="G35" s="87">
        <f t="shared" si="1"/>
        <v>222.0935246875</v>
      </c>
      <c r="H35" s="88">
        <f t="shared" si="2"/>
        <v>65.86416885</v>
      </c>
      <c r="I35" s="88">
        <f t="shared" si="3"/>
        <v>139.96135880625</v>
      </c>
      <c r="J35" s="88">
        <f t="shared" si="4"/>
        <v>13.72170184375</v>
      </c>
      <c r="K35" s="88">
        <f t="shared" si="5"/>
        <v>26.071233503125</v>
      </c>
      <c r="L35" s="89">
        <f t="shared" si="6"/>
        <v>2361.504887309375</v>
      </c>
      <c r="M35" s="88">
        <f t="shared" si="7"/>
        <v>15490.456613647957</v>
      </c>
    </row>
    <row r="36" spans="2:13" ht="10.5" customHeight="1">
      <c r="B36" s="91">
        <v>6</v>
      </c>
      <c r="C36" s="91" t="s">
        <v>27</v>
      </c>
      <c r="D36" s="90">
        <v>701</v>
      </c>
      <c r="E36" s="91">
        <v>582</v>
      </c>
      <c r="F36" s="86">
        <f t="shared" si="0"/>
        <v>2660.1037499999998</v>
      </c>
      <c r="G36" s="87">
        <f t="shared" si="1"/>
        <v>208.81814437499997</v>
      </c>
      <c r="H36" s="88">
        <f t="shared" si="2"/>
        <v>61.92721529999999</v>
      </c>
      <c r="I36" s="88">
        <f t="shared" si="3"/>
        <v>131.59533251249997</v>
      </c>
      <c r="J36" s="88">
        <f t="shared" si="4"/>
        <v>12.901503187499998</v>
      </c>
      <c r="K36" s="88">
        <f t="shared" si="5"/>
        <v>24.512856056249998</v>
      </c>
      <c r="L36" s="89">
        <f t="shared" si="6"/>
        <v>2220.34869856875</v>
      </c>
      <c r="M36" s="88">
        <f t="shared" si="7"/>
        <v>14564.532712670616</v>
      </c>
    </row>
    <row r="37" spans="2:13" ht="10.5" customHeight="1">
      <c r="B37" s="91">
        <v>5</v>
      </c>
      <c r="C37" s="91" t="s">
        <v>27</v>
      </c>
      <c r="D37" s="90">
        <v>655</v>
      </c>
      <c r="E37" s="91">
        <v>546</v>
      </c>
      <c r="F37" s="86">
        <f t="shared" si="0"/>
        <v>2495.5612499999997</v>
      </c>
      <c r="G37" s="87">
        <f t="shared" si="1"/>
        <v>195.90155812499998</v>
      </c>
      <c r="H37" s="88">
        <f t="shared" si="2"/>
        <v>58.09666589999999</v>
      </c>
      <c r="I37" s="88">
        <f t="shared" si="3"/>
        <v>123.45541503749998</v>
      </c>
      <c r="J37" s="88">
        <f t="shared" si="4"/>
        <v>12.103472062499998</v>
      </c>
      <c r="K37" s="88">
        <f t="shared" si="5"/>
        <v>22.996596918749997</v>
      </c>
      <c r="L37" s="89">
        <f t="shared" si="6"/>
        <v>2083.00754195625</v>
      </c>
      <c r="M37" s="88">
        <f t="shared" si="7"/>
        <v>13663.633781989958</v>
      </c>
    </row>
    <row r="38" spans="2:13" ht="10.5" customHeight="1">
      <c r="B38" s="91">
        <v>4</v>
      </c>
      <c r="C38" s="91" t="s">
        <v>101</v>
      </c>
      <c r="D38" s="90">
        <v>612</v>
      </c>
      <c r="E38" s="91">
        <v>514</v>
      </c>
      <c r="F38" s="86">
        <f t="shared" si="0"/>
        <v>2349.30125</v>
      </c>
      <c r="G38" s="87">
        <f t="shared" si="1"/>
        <v>184.420148125</v>
      </c>
      <c r="H38" s="88">
        <f t="shared" si="2"/>
        <v>54.69173310000001</v>
      </c>
      <c r="I38" s="88">
        <f t="shared" si="3"/>
        <v>116.2199328375</v>
      </c>
      <c r="J38" s="88">
        <f t="shared" si="4"/>
        <v>11.3941110625</v>
      </c>
      <c r="K38" s="88">
        <f t="shared" si="5"/>
        <v>21.64881101875</v>
      </c>
      <c r="L38" s="89">
        <f t="shared" si="6"/>
        <v>1960.92651385625</v>
      </c>
      <c r="M38" s="88">
        <f t="shared" si="7"/>
        <v>12862.834732496041</v>
      </c>
    </row>
    <row r="39" spans="2:13" ht="10.5" customHeight="1">
      <c r="B39" s="91">
        <v>3</v>
      </c>
      <c r="C39" s="91" t="s">
        <v>101</v>
      </c>
      <c r="D39" s="90">
        <v>562</v>
      </c>
      <c r="E39" s="91">
        <v>476</v>
      </c>
      <c r="F39" s="86">
        <f t="shared" si="0"/>
        <v>2175.6175</v>
      </c>
      <c r="G39" s="87">
        <f t="shared" si="1"/>
        <v>170.78597374999998</v>
      </c>
      <c r="H39" s="88">
        <f t="shared" si="2"/>
        <v>50.6483754</v>
      </c>
      <c r="I39" s="88">
        <f t="shared" si="3"/>
        <v>107.627797725</v>
      </c>
      <c r="J39" s="88">
        <f t="shared" si="4"/>
        <v>10.551744874999999</v>
      </c>
      <c r="K39" s="88">
        <f t="shared" si="5"/>
        <v>20.048315262499997</v>
      </c>
      <c r="L39" s="89">
        <f t="shared" si="6"/>
        <v>1815.9552929875</v>
      </c>
      <c r="M39" s="88">
        <f t="shared" si="7"/>
        <v>11911.885861222014</v>
      </c>
    </row>
    <row r="40" spans="2:13" ht="10.5" customHeight="1">
      <c r="B40" s="91">
        <v>2</v>
      </c>
      <c r="C40" s="91" t="s">
        <v>101</v>
      </c>
      <c r="D40" s="90">
        <v>513</v>
      </c>
      <c r="E40" s="91">
        <v>441</v>
      </c>
      <c r="F40" s="86">
        <f t="shared" si="0"/>
        <v>2015.6456249999999</v>
      </c>
      <c r="G40" s="87">
        <f t="shared" si="1"/>
        <v>158.2281815625</v>
      </c>
      <c r="H40" s="88">
        <f t="shared" si="2"/>
        <v>46.92423015</v>
      </c>
      <c r="I40" s="88">
        <f t="shared" si="3"/>
        <v>99.71398906874998</v>
      </c>
      <c r="J40" s="88">
        <f t="shared" si="4"/>
        <v>9.77588128125</v>
      </c>
      <c r="K40" s="88">
        <f t="shared" si="5"/>
        <v>18.574174434375</v>
      </c>
      <c r="L40" s="89">
        <f t="shared" si="6"/>
        <v>1682.4291685031249</v>
      </c>
      <c r="M40" s="88">
        <f t="shared" si="7"/>
        <v>11036.011900838042</v>
      </c>
    </row>
    <row r="41" spans="2:13" ht="10.5" customHeight="1">
      <c r="B41" s="91">
        <v>1</v>
      </c>
      <c r="C41" s="91" t="s">
        <v>190</v>
      </c>
      <c r="D41" s="90">
        <v>427</v>
      </c>
      <c r="E41" s="91">
        <v>379</v>
      </c>
      <c r="F41" s="86">
        <f t="shared" si="0"/>
        <v>1732.266875</v>
      </c>
      <c r="G41" s="87">
        <f t="shared" si="1"/>
        <v>135.9829496875</v>
      </c>
      <c r="H41" s="88">
        <f t="shared" si="2"/>
        <v>40.32717285</v>
      </c>
      <c r="I41" s="88">
        <f t="shared" si="3"/>
        <v>85.69524230625</v>
      </c>
      <c r="J41" s="88">
        <f t="shared" si="4"/>
        <v>8.401494343749999</v>
      </c>
      <c r="K41" s="88">
        <f t="shared" si="5"/>
        <v>15.962839253125</v>
      </c>
      <c r="L41" s="241">
        <f t="shared" si="6"/>
        <v>1445.897176559375</v>
      </c>
      <c r="M41" s="88">
        <f t="shared" si="7"/>
        <v>9484.46374244358</v>
      </c>
    </row>
    <row r="42" spans="2:13" ht="10.5" customHeight="1">
      <c r="B42" s="64"/>
      <c r="C42" s="138"/>
      <c r="D42" s="138"/>
      <c r="E42" s="138"/>
      <c r="F42" s="140"/>
      <c r="G42" s="140"/>
      <c r="H42" s="140"/>
      <c r="I42" s="140"/>
      <c r="J42" s="140"/>
      <c r="K42" s="140"/>
      <c r="L42" s="242"/>
      <c r="M42" s="243"/>
    </row>
    <row r="43" spans="2:13" ht="12.75">
      <c r="B43" s="298" t="str">
        <f>FORMULES!E5</f>
        <v> -- Indemnité  de  Résidence  plancher  INM  298 ----- Prix point mensuel net : 3,857 euros (I.R. non comprise)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06"/>
    </row>
    <row r="44" ht="12.75">
      <c r="M44" s="206"/>
    </row>
    <row r="45" ht="12.75">
      <c r="M45" s="206"/>
    </row>
    <row r="46" ht="12.75">
      <c r="M46" s="206"/>
    </row>
    <row r="48" ht="12.75">
      <c r="M48" s="146"/>
    </row>
    <row r="49" spans="2:13" ht="19.5" customHeight="1">
      <c r="B49" s="290" t="s">
        <v>191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</row>
    <row r="50" spans="2:13" ht="19.5" customHeight="1">
      <c r="B50" s="98"/>
      <c r="C50" s="231"/>
      <c r="D50" s="23"/>
      <c r="E50" s="23"/>
      <c r="F50" s="23"/>
      <c r="G50" s="23"/>
      <c r="H50" s="23"/>
      <c r="I50" s="23"/>
      <c r="J50" s="23"/>
      <c r="K50" s="23"/>
      <c r="L50" s="23"/>
      <c r="M50" s="223"/>
    </row>
    <row r="51" spans="2:13" ht="19.5" customHeight="1"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</row>
    <row r="52" spans="2:13" ht="12.75">
      <c r="B52"/>
      <c r="C52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4" ht="12.75" customHeight="1">
      <c r="B53" s="291" t="s">
        <v>182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3"/>
    </row>
    <row r="54" spans="2:13" ht="12.75">
      <c r="B54"/>
      <c r="C54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6" spans="8:13" ht="12.75">
      <c r="H56" s="292" t="s">
        <v>36</v>
      </c>
      <c r="I56" s="292"/>
      <c r="J56" s="292"/>
      <c r="K56" s="292"/>
      <c r="L56" s="292"/>
      <c r="M56" s="44">
        <f>DATE</f>
        <v>39722</v>
      </c>
    </row>
    <row r="57" spans="2:13" ht="10.5" customHeight="1">
      <c r="B57" s="297" t="s">
        <v>192</v>
      </c>
      <c r="C57" s="297"/>
      <c r="D57" s="297"/>
      <c r="E57" s="297"/>
      <c r="F57" s="176"/>
      <c r="G57" s="176"/>
      <c r="M57" s="48"/>
    </row>
    <row r="58" spans="2:13" ht="10.5" customHeight="1">
      <c r="B58" s="177"/>
      <c r="C58" s="110"/>
      <c r="F58" s="51"/>
      <c r="G58" s="51"/>
      <c r="M58" s="74"/>
    </row>
    <row r="59" spans="2:14" ht="10.5" customHeight="1">
      <c r="B59" s="177"/>
      <c r="C59" s="110"/>
      <c r="F59" s="52" t="s">
        <v>37</v>
      </c>
      <c r="G59" s="52"/>
      <c r="H59" s="53"/>
      <c r="I59" s="53"/>
      <c r="J59" s="53"/>
      <c r="K59" s="53"/>
      <c r="L59" s="54"/>
      <c r="M59" s="55" t="s">
        <v>37</v>
      </c>
      <c r="N59" s="56" t="s">
        <v>38</v>
      </c>
    </row>
    <row r="60" spans="2:14" ht="10.5" customHeight="1">
      <c r="B60" s="57" t="s">
        <v>39</v>
      </c>
      <c r="C60" s="57" t="s">
        <v>87</v>
      </c>
      <c r="D60" s="57" t="s">
        <v>20</v>
      </c>
      <c r="E60" s="58" t="s">
        <v>21</v>
      </c>
      <c r="F60" s="59" t="s">
        <v>41</v>
      </c>
      <c r="G60" s="59" t="s">
        <v>65</v>
      </c>
      <c r="H60" s="130" t="s">
        <v>4</v>
      </c>
      <c r="I60" s="57" t="s">
        <v>42</v>
      </c>
      <c r="J60" s="57" t="s">
        <v>42</v>
      </c>
      <c r="K60" s="57" t="s">
        <v>43</v>
      </c>
      <c r="L60" s="57" t="s">
        <v>44</v>
      </c>
      <c r="M60" s="61" t="s">
        <v>45</v>
      </c>
      <c r="N60" s="62" t="s">
        <v>46</v>
      </c>
    </row>
    <row r="61" spans="2:14" ht="10.5" customHeight="1">
      <c r="B61" s="63"/>
      <c r="C61" s="63" t="s">
        <v>47</v>
      </c>
      <c r="D61" s="63"/>
      <c r="E61" s="64"/>
      <c r="F61" s="65" t="s">
        <v>48</v>
      </c>
      <c r="G61" s="65"/>
      <c r="H61" s="66">
        <v>0.0785</v>
      </c>
      <c r="I61" s="67">
        <v>0.024</v>
      </c>
      <c r="J61" s="67">
        <v>0.051</v>
      </c>
      <c r="K61" s="67">
        <v>0.005</v>
      </c>
      <c r="L61" s="67">
        <v>0.01</v>
      </c>
      <c r="M61" s="68" t="s">
        <v>48</v>
      </c>
      <c r="N61" s="62"/>
    </row>
    <row r="62" spans="2:14" ht="12.75">
      <c r="B62" s="91"/>
      <c r="C62" s="60"/>
      <c r="D62" s="60"/>
      <c r="E62" s="60"/>
      <c r="F62" s="114"/>
      <c r="G62" s="114"/>
      <c r="H62" s="161"/>
      <c r="I62" s="161"/>
      <c r="J62" s="161"/>
      <c r="K62" s="161"/>
      <c r="L62" s="161"/>
      <c r="M62" s="235"/>
      <c r="N62" s="247"/>
    </row>
    <row r="63" spans="2:14" ht="10.5" customHeight="1">
      <c r="B63" s="309" t="s">
        <v>188</v>
      </c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</row>
    <row r="64" spans="2:14" ht="10.5" customHeight="1">
      <c r="B64" s="239"/>
      <c r="C64" s="79"/>
      <c r="D64" s="79"/>
      <c r="E64" s="79"/>
      <c r="F64" s="72"/>
      <c r="G64" s="72"/>
      <c r="H64" s="237"/>
      <c r="I64" s="237"/>
      <c r="J64" s="237"/>
      <c r="K64" s="237"/>
      <c r="L64" s="237"/>
      <c r="M64" s="238"/>
      <c r="N64" s="87"/>
    </row>
    <row r="65" spans="2:14" ht="10.5" customHeight="1">
      <c r="B65" s="132">
        <v>7</v>
      </c>
      <c r="C65" s="82"/>
      <c r="D65" s="82" t="s">
        <v>179</v>
      </c>
      <c r="E65" s="79"/>
      <c r="F65" s="72"/>
      <c r="G65" s="72"/>
      <c r="H65" s="237"/>
      <c r="I65" s="237"/>
      <c r="J65" s="237"/>
      <c r="K65" s="237"/>
      <c r="L65" s="237"/>
      <c r="M65" s="238"/>
      <c r="N65" s="87"/>
    </row>
    <row r="66" spans="2:14" ht="10.5" customHeight="1">
      <c r="B66" s="91">
        <v>6</v>
      </c>
      <c r="C66" s="90" t="s">
        <v>26</v>
      </c>
      <c r="D66" s="90" t="s">
        <v>165</v>
      </c>
      <c r="E66" s="60"/>
      <c r="F66" s="114"/>
      <c r="G66" s="114"/>
      <c r="H66" s="161"/>
      <c r="I66" s="161"/>
      <c r="J66" s="161"/>
      <c r="K66" s="161"/>
      <c r="L66" s="161"/>
      <c r="M66" s="235"/>
      <c r="N66" s="87"/>
    </row>
    <row r="67" spans="2:14" ht="10.5" customHeight="1">
      <c r="B67" s="91">
        <v>5</v>
      </c>
      <c r="C67" s="91" t="s">
        <v>26</v>
      </c>
      <c r="D67" s="90">
        <v>1015</v>
      </c>
      <c r="E67" s="91">
        <v>821</v>
      </c>
      <c r="F67" s="86">
        <f>E67*PA/12</f>
        <v>3752.483125</v>
      </c>
      <c r="G67" s="135">
        <f>INT(F67)/100</f>
        <v>37.52</v>
      </c>
      <c r="H67" s="88">
        <f>F67*pension</f>
        <v>294.5699253125</v>
      </c>
      <c r="I67" s="88">
        <f>((F67+G67)*97/100)*C.S.G.N.D</f>
        <v>88.23127275000002</v>
      </c>
      <c r="J67" s="88">
        <f>(F67+G67)*97/100*C.S.G.D</f>
        <v>187.49145459375</v>
      </c>
      <c r="K67" s="88">
        <f>(F67+G67)*97/100*R.D.S</f>
        <v>18.381515156250003</v>
      </c>
      <c r="L67" s="88">
        <f>IF((F67+G67)-H67&gt;Seuil*BRUT,((F67+G67)-H67)*1/100,0)</f>
        <v>34.954331996875005</v>
      </c>
      <c r="M67" s="89">
        <f>(F67+G67)-(H67+I67+J67+K67+L67)</f>
        <v>3166.374625190625</v>
      </c>
      <c r="N67" s="88">
        <f>M67*6.55957</f>
        <v>20770.05600016167</v>
      </c>
    </row>
    <row r="68" spans="2:14" ht="10.5" customHeight="1">
      <c r="B68" s="91">
        <v>4</v>
      </c>
      <c r="C68" s="91" t="s">
        <v>27</v>
      </c>
      <c r="D68" s="90">
        <v>966</v>
      </c>
      <c r="E68" s="91">
        <v>783</v>
      </c>
      <c r="F68" s="86">
        <f>E68*PA/12</f>
        <v>3578.799375</v>
      </c>
      <c r="G68" s="135">
        <f>INT(F68)/100</f>
        <v>35.78</v>
      </c>
      <c r="H68" s="88">
        <f>F68*pension</f>
        <v>280.9357509375</v>
      </c>
      <c r="I68" s="88">
        <f>((F68+G68)*97/100)*C.S.G.N.D</f>
        <v>84.14740785000001</v>
      </c>
      <c r="J68" s="88">
        <f>(F68+G68)*97/100*C.S.G.D</f>
        <v>178.81324168125002</v>
      </c>
      <c r="K68" s="88">
        <f>(F68+G68)*97/100*R.D.S</f>
        <v>17.530709968750003</v>
      </c>
      <c r="L68" s="88">
        <f>IF((F68+G68)-H68&gt;Seuil*BRUT,((F68+G68)-H68)*1/100,0)</f>
        <v>33.336436240625005</v>
      </c>
      <c r="M68" s="89">
        <f>(F68+G68)-(H68+I68+J68+K68+L68)</f>
        <v>3019.8158283218754</v>
      </c>
      <c r="N68" s="88">
        <f>M68*6.55957</f>
        <v>19808.693312985324</v>
      </c>
    </row>
    <row r="69" spans="2:14" ht="10.5" customHeight="1">
      <c r="B69" s="91">
        <v>3</v>
      </c>
      <c r="C69" s="91" t="s">
        <v>27</v>
      </c>
      <c r="D69" s="90">
        <v>901</v>
      </c>
      <c r="E69" s="91">
        <v>734</v>
      </c>
      <c r="F69" s="86">
        <f>E69*PA/12</f>
        <v>3354.8387499999994</v>
      </c>
      <c r="G69" s="135">
        <f>INT(F69)/100</f>
        <v>33.54</v>
      </c>
      <c r="H69" s="88">
        <f>F69*pension</f>
        <v>263.354841875</v>
      </c>
      <c r="I69" s="88">
        <f>((F69+G69)*97/100)*C.S.G.N.D</f>
        <v>78.8814573</v>
      </c>
      <c r="J69" s="88">
        <f>(F69+G69)*97/100*C.S.G.D</f>
        <v>167.62309676249998</v>
      </c>
      <c r="K69" s="88">
        <f>(F69+G69)*97/100*R.D.S</f>
        <v>16.433636937499998</v>
      </c>
      <c r="L69" s="88">
        <f>IF((F69+G69)-H69&gt;Seuil*BRUT,((F69+G69)-H69)*1/100,0)</f>
        <v>31.250239081249994</v>
      </c>
      <c r="M69" s="89">
        <f>(F69+G69)-(H69+I69+J69+K69+L69)</f>
        <v>2830.8354780437494</v>
      </c>
      <c r="N69" s="88">
        <f>M69*6.55957</f>
        <v>18569.063476711435</v>
      </c>
    </row>
    <row r="70" spans="2:14" ht="10.5" customHeight="1">
      <c r="B70" s="91">
        <v>2</v>
      </c>
      <c r="C70" s="91" t="s">
        <v>27</v>
      </c>
      <c r="D70" s="90">
        <v>830</v>
      </c>
      <c r="E70" s="91">
        <v>680</v>
      </c>
      <c r="F70" s="86">
        <f>E70*PA/12</f>
        <v>3108.0249999999996</v>
      </c>
      <c r="G70" s="135">
        <f>INT(F70)/100</f>
        <v>31.08</v>
      </c>
      <c r="H70" s="88">
        <f>F70*pension</f>
        <v>243.97996249999997</v>
      </c>
      <c r="I70" s="88">
        <f>((F70+G70)*97/100)*C.S.G.N.D</f>
        <v>73.07836439999998</v>
      </c>
      <c r="J70" s="88">
        <f>(F70+G70)*97/100*C.S.G.D</f>
        <v>155.29152434999997</v>
      </c>
      <c r="K70" s="88">
        <f>(F70+G70)*97/100*R.D.S</f>
        <v>15.224659249999998</v>
      </c>
      <c r="L70" s="88">
        <f>IF((F70+G70)-H70&gt;Seuil*BRUT,((F70+G70)-H70)*1/100,0)</f>
        <v>28.951250374999994</v>
      </c>
      <c r="M70" s="89">
        <f>(F70+G70)-(H70+I70+J70+K70+L70)</f>
        <v>2622.5792391249997</v>
      </c>
      <c r="N70" s="88">
        <f>M70*6.55957</f>
        <v>17202.992099587173</v>
      </c>
    </row>
    <row r="71" spans="2:14" ht="10.5" customHeight="1">
      <c r="B71" s="91">
        <v>1</v>
      </c>
      <c r="C71" s="91" t="s">
        <v>27</v>
      </c>
      <c r="D71" s="90">
        <v>750</v>
      </c>
      <c r="E71" s="91">
        <v>619</v>
      </c>
      <c r="F71" s="86">
        <f>E71*PA/12</f>
        <v>2829.216875</v>
      </c>
      <c r="G71" s="135">
        <f>INT(F71)/100</f>
        <v>28.29</v>
      </c>
      <c r="H71" s="88">
        <f>F71*pension</f>
        <v>222.0935246875</v>
      </c>
      <c r="I71" s="88">
        <f>((F71+G71)*97/100)*C.S.G.N.D</f>
        <v>66.52276005</v>
      </c>
      <c r="J71" s="88">
        <f>(F71+G71)*97/100*C.S.G.D</f>
        <v>141.36086510624997</v>
      </c>
      <c r="K71" s="88">
        <f>(F71+G71)*97/100*R.D.S</f>
        <v>13.85890834375</v>
      </c>
      <c r="L71" s="88">
        <f>IF((F71+G71)-H71&gt;Seuil*BRUT,((F71+G71)-H71)*1/100,0)</f>
        <v>26.354133503125</v>
      </c>
      <c r="M71" s="89">
        <f>(F71+G71)-(H71+I71+J71+K71+L71)</f>
        <v>2387.316683309375</v>
      </c>
      <c r="N71" s="88">
        <f>M71*6.55957</f>
        <v>15659.770896335678</v>
      </c>
    </row>
    <row r="72" spans="2:14" ht="10.5" customHeight="1">
      <c r="B72" s="91"/>
      <c r="C72" s="60"/>
      <c r="D72" s="60"/>
      <c r="E72" s="60"/>
      <c r="F72" s="93"/>
      <c r="G72" s="93"/>
      <c r="H72" s="93"/>
      <c r="I72" s="93"/>
      <c r="J72" s="93"/>
      <c r="K72" s="93"/>
      <c r="L72" s="93"/>
      <c r="M72" s="201"/>
      <c r="N72" s="87"/>
    </row>
    <row r="73" spans="2:14" ht="10.5" customHeight="1">
      <c r="B73" s="309" t="s">
        <v>189</v>
      </c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</row>
    <row r="74" spans="2:14" ht="10.5" customHeight="1">
      <c r="B74" s="239"/>
      <c r="C74" s="79"/>
      <c r="D74" s="79"/>
      <c r="E74" s="79"/>
      <c r="F74" s="248"/>
      <c r="G74" s="248"/>
      <c r="H74" s="248"/>
      <c r="I74" s="248"/>
      <c r="J74" s="248"/>
      <c r="K74" s="248"/>
      <c r="L74" s="248"/>
      <c r="M74" s="229"/>
      <c r="N74" s="87"/>
    </row>
    <row r="75" spans="2:14" ht="10.5" customHeight="1">
      <c r="B75" s="91">
        <v>10</v>
      </c>
      <c r="C75" s="91"/>
      <c r="D75" s="90">
        <v>901</v>
      </c>
      <c r="E75" s="91">
        <v>734</v>
      </c>
      <c r="F75" s="86">
        <f aca="true" t="shared" si="8" ref="F75:F84">E75*PA/12</f>
        <v>3354.8387499999994</v>
      </c>
      <c r="G75" s="135">
        <f aca="true" t="shared" si="9" ref="G75:G84">INT(F75)/100</f>
        <v>33.54</v>
      </c>
      <c r="H75" s="88">
        <f aca="true" t="shared" si="10" ref="H75:H84">F75*pension</f>
        <v>263.354841875</v>
      </c>
      <c r="I75" s="88">
        <f aca="true" t="shared" si="11" ref="I75:I84">((F75+G75)*97/100)*C.S.G.N.D</f>
        <v>78.8814573</v>
      </c>
      <c r="J75" s="88">
        <f aca="true" t="shared" si="12" ref="J75:J84">(F75+G75)*97/100*C.S.G.D</f>
        <v>167.62309676249998</v>
      </c>
      <c r="K75" s="88">
        <f aca="true" t="shared" si="13" ref="K75:K84">(F75+G75)*97/100*R.D.S</f>
        <v>16.433636937499998</v>
      </c>
      <c r="L75" s="88">
        <f aca="true" t="shared" si="14" ref="L75:L84">IF((F75+G75)-H75&gt;Seuil*BRUT,((F75+G75)-H75)*1/100,0)</f>
        <v>31.250239081249994</v>
      </c>
      <c r="M75" s="89">
        <f aca="true" t="shared" si="15" ref="M75:M84">(F75+G75)-(H75+I75+J75+K75+L75)</f>
        <v>2830.8354780437494</v>
      </c>
      <c r="N75" s="88">
        <f aca="true" t="shared" si="16" ref="N75:N84">M75*6.55957</f>
        <v>18569.063476711435</v>
      </c>
    </row>
    <row r="76" spans="2:14" ht="10.5" customHeight="1">
      <c r="B76" s="91">
        <v>9</v>
      </c>
      <c r="C76" s="91" t="s">
        <v>27</v>
      </c>
      <c r="D76" s="90">
        <v>852</v>
      </c>
      <c r="E76" s="91">
        <v>696</v>
      </c>
      <c r="F76" s="86">
        <f t="shared" si="8"/>
        <v>3181.155</v>
      </c>
      <c r="G76" s="135">
        <f t="shared" si="9"/>
        <v>31.81</v>
      </c>
      <c r="H76" s="88">
        <f t="shared" si="10"/>
        <v>249.72066750000002</v>
      </c>
      <c r="I76" s="88">
        <f t="shared" si="11"/>
        <v>74.79782520000002</v>
      </c>
      <c r="J76" s="88">
        <f t="shared" si="12"/>
        <v>158.94537855000002</v>
      </c>
      <c r="K76" s="88">
        <f t="shared" si="13"/>
        <v>15.582880250000004</v>
      </c>
      <c r="L76" s="88">
        <f t="shared" si="14"/>
        <v>29.632443325</v>
      </c>
      <c r="M76" s="89">
        <f t="shared" si="15"/>
        <v>2684.285805175</v>
      </c>
      <c r="N76" s="88">
        <f t="shared" si="16"/>
        <v>17607.760639051776</v>
      </c>
    </row>
    <row r="77" spans="2:14" ht="10.5" customHeight="1">
      <c r="B77" s="91">
        <v>8</v>
      </c>
      <c r="C77" s="91" t="s">
        <v>27</v>
      </c>
      <c r="D77" s="90">
        <v>801</v>
      </c>
      <c r="E77" s="91">
        <v>658</v>
      </c>
      <c r="F77" s="86">
        <f t="shared" si="8"/>
        <v>3007.47125</v>
      </c>
      <c r="G77" s="135">
        <f t="shared" si="9"/>
        <v>30.07</v>
      </c>
      <c r="H77" s="88">
        <f t="shared" si="10"/>
        <v>236.086493125</v>
      </c>
      <c r="I77" s="88">
        <f t="shared" si="11"/>
        <v>70.71396030000001</v>
      </c>
      <c r="J77" s="88">
        <f t="shared" si="12"/>
        <v>150.2671656375</v>
      </c>
      <c r="K77" s="88">
        <f t="shared" si="13"/>
        <v>14.732075062500002</v>
      </c>
      <c r="L77" s="88">
        <f t="shared" si="14"/>
        <v>28.014547568750004</v>
      </c>
      <c r="M77" s="89">
        <f t="shared" si="15"/>
        <v>2537.7270083062504</v>
      </c>
      <c r="N77" s="88">
        <f t="shared" si="16"/>
        <v>16646.39795187543</v>
      </c>
    </row>
    <row r="78" spans="2:14" ht="10.5" customHeight="1">
      <c r="B78" s="91">
        <v>7</v>
      </c>
      <c r="C78" s="91" t="s">
        <v>27</v>
      </c>
      <c r="D78" s="90">
        <v>750</v>
      </c>
      <c r="E78" s="91">
        <v>619</v>
      </c>
      <c r="F78" s="86">
        <f t="shared" si="8"/>
        <v>2829.216875</v>
      </c>
      <c r="G78" s="135">
        <f t="shared" si="9"/>
        <v>28.29</v>
      </c>
      <c r="H78" s="88">
        <f t="shared" si="10"/>
        <v>222.0935246875</v>
      </c>
      <c r="I78" s="88">
        <f t="shared" si="11"/>
        <v>66.52276005</v>
      </c>
      <c r="J78" s="88">
        <f t="shared" si="12"/>
        <v>141.36086510624997</v>
      </c>
      <c r="K78" s="88">
        <f t="shared" si="13"/>
        <v>13.85890834375</v>
      </c>
      <c r="L78" s="88">
        <f t="shared" si="14"/>
        <v>26.354133503125</v>
      </c>
      <c r="M78" s="89">
        <f t="shared" si="15"/>
        <v>2387.316683309375</v>
      </c>
      <c r="N78" s="88">
        <f t="shared" si="16"/>
        <v>15659.770896335678</v>
      </c>
    </row>
    <row r="79" spans="2:14" ht="10.5" customHeight="1">
      <c r="B79" s="91">
        <v>6</v>
      </c>
      <c r="C79" s="91" t="s">
        <v>27</v>
      </c>
      <c r="D79" s="90">
        <v>701</v>
      </c>
      <c r="E79" s="91">
        <v>582</v>
      </c>
      <c r="F79" s="86">
        <f t="shared" si="8"/>
        <v>2660.1037499999998</v>
      </c>
      <c r="G79" s="135">
        <f t="shared" si="9"/>
        <v>26.6</v>
      </c>
      <c r="H79" s="88">
        <f t="shared" si="10"/>
        <v>208.81814437499997</v>
      </c>
      <c r="I79" s="88">
        <f t="shared" si="11"/>
        <v>62.54646329999999</v>
      </c>
      <c r="J79" s="88">
        <f t="shared" si="12"/>
        <v>132.9112345125</v>
      </c>
      <c r="K79" s="88">
        <f t="shared" si="13"/>
        <v>13.030513187499999</v>
      </c>
      <c r="L79" s="88">
        <f t="shared" si="14"/>
        <v>24.778856056249996</v>
      </c>
      <c r="M79" s="89">
        <f t="shared" si="15"/>
        <v>2244.6185385687495</v>
      </c>
      <c r="N79" s="88">
        <f t="shared" si="16"/>
        <v>14723.732427039411</v>
      </c>
    </row>
    <row r="80" spans="2:14" ht="10.5" customHeight="1">
      <c r="B80" s="91">
        <v>5</v>
      </c>
      <c r="C80" s="91" t="s">
        <v>27</v>
      </c>
      <c r="D80" s="90">
        <v>655</v>
      </c>
      <c r="E80" s="91">
        <v>546</v>
      </c>
      <c r="F80" s="86">
        <f t="shared" si="8"/>
        <v>2495.5612499999997</v>
      </c>
      <c r="G80" s="135">
        <f t="shared" si="9"/>
        <v>24.95</v>
      </c>
      <c r="H80" s="88">
        <f t="shared" si="10"/>
        <v>195.90155812499998</v>
      </c>
      <c r="I80" s="88">
        <f t="shared" si="11"/>
        <v>58.677501899999996</v>
      </c>
      <c r="J80" s="88">
        <f t="shared" si="12"/>
        <v>124.68969153749998</v>
      </c>
      <c r="K80" s="88">
        <f t="shared" si="13"/>
        <v>12.2244795625</v>
      </c>
      <c r="L80" s="88">
        <f t="shared" si="14"/>
        <v>23.246096918749995</v>
      </c>
      <c r="M80" s="89">
        <f t="shared" si="15"/>
        <v>2105.7719219562496</v>
      </c>
      <c r="N80" s="88">
        <f t="shared" si="16"/>
        <v>13812.958326106556</v>
      </c>
    </row>
    <row r="81" spans="2:14" ht="10.5" customHeight="1">
      <c r="B81" s="91">
        <v>4</v>
      </c>
      <c r="C81" s="91" t="s">
        <v>101</v>
      </c>
      <c r="D81" s="90">
        <v>612</v>
      </c>
      <c r="E81" s="91">
        <v>514</v>
      </c>
      <c r="F81" s="86">
        <f t="shared" si="8"/>
        <v>2349.30125</v>
      </c>
      <c r="G81" s="135">
        <f t="shared" si="9"/>
        <v>23.49</v>
      </c>
      <c r="H81" s="88">
        <f t="shared" si="10"/>
        <v>184.420148125</v>
      </c>
      <c r="I81" s="88">
        <f t="shared" si="11"/>
        <v>55.238580299999995</v>
      </c>
      <c r="J81" s="88">
        <f t="shared" si="12"/>
        <v>117.38198313749999</v>
      </c>
      <c r="K81" s="88">
        <f t="shared" si="13"/>
        <v>11.508037562499998</v>
      </c>
      <c r="L81" s="88">
        <f t="shared" si="14"/>
        <v>21.883711018749995</v>
      </c>
      <c r="M81" s="89">
        <f t="shared" si="15"/>
        <v>1982.3587898562498</v>
      </c>
      <c r="N81" s="88">
        <f t="shared" si="16"/>
        <v>13003.42124717736</v>
      </c>
    </row>
    <row r="82" spans="2:14" ht="10.5" customHeight="1">
      <c r="B82" s="91">
        <v>3</v>
      </c>
      <c r="C82" s="91" t="s">
        <v>101</v>
      </c>
      <c r="D82" s="90">
        <v>562</v>
      </c>
      <c r="E82" s="91">
        <v>476</v>
      </c>
      <c r="F82" s="86">
        <f t="shared" si="8"/>
        <v>2175.6175</v>
      </c>
      <c r="G82" s="135">
        <f t="shared" si="9"/>
        <v>21.75</v>
      </c>
      <c r="H82" s="88">
        <f t="shared" si="10"/>
        <v>170.78597374999998</v>
      </c>
      <c r="I82" s="88">
        <f t="shared" si="11"/>
        <v>51.15471539999999</v>
      </c>
      <c r="J82" s="88">
        <f t="shared" si="12"/>
        <v>108.70377022499999</v>
      </c>
      <c r="K82" s="88">
        <f t="shared" si="13"/>
        <v>10.657232375</v>
      </c>
      <c r="L82" s="88">
        <f t="shared" si="14"/>
        <v>20.2658152625</v>
      </c>
      <c r="M82" s="89">
        <f t="shared" si="15"/>
        <v>1835.7999929875</v>
      </c>
      <c r="N82" s="88">
        <f t="shared" si="16"/>
        <v>12042.058560001014</v>
      </c>
    </row>
    <row r="83" spans="2:14" ht="10.5" customHeight="1">
      <c r="B83" s="91">
        <v>2</v>
      </c>
      <c r="C83" s="91" t="s">
        <v>99</v>
      </c>
      <c r="D83" s="90">
        <v>513</v>
      </c>
      <c r="E83" s="91">
        <v>441</v>
      </c>
      <c r="F83" s="86">
        <f t="shared" si="8"/>
        <v>2015.6456249999999</v>
      </c>
      <c r="G83" s="135">
        <f t="shared" si="9"/>
        <v>20.15</v>
      </c>
      <c r="H83" s="88">
        <f t="shared" si="10"/>
        <v>158.2281815625</v>
      </c>
      <c r="I83" s="88">
        <f t="shared" si="11"/>
        <v>47.39332215</v>
      </c>
      <c r="J83" s="88">
        <f t="shared" si="12"/>
        <v>100.71080956875</v>
      </c>
      <c r="K83" s="88">
        <f t="shared" si="13"/>
        <v>9.87360878125</v>
      </c>
      <c r="L83" s="88">
        <f t="shared" si="14"/>
        <v>18.775674434375002</v>
      </c>
      <c r="M83" s="89">
        <f t="shared" si="15"/>
        <v>1700.814028503125</v>
      </c>
      <c r="N83" s="88">
        <f t="shared" si="16"/>
        <v>11156.608676948243</v>
      </c>
    </row>
    <row r="84" spans="2:14" ht="10.5" customHeight="1">
      <c r="B84" s="91">
        <v>1</v>
      </c>
      <c r="C84" s="91" t="s">
        <v>190</v>
      </c>
      <c r="D84" s="90">
        <v>427</v>
      </c>
      <c r="E84" s="91">
        <v>379</v>
      </c>
      <c r="F84" s="86">
        <f t="shared" si="8"/>
        <v>1732.266875</v>
      </c>
      <c r="G84" s="135">
        <f t="shared" si="9"/>
        <v>17.32</v>
      </c>
      <c r="H84" s="88">
        <f t="shared" si="10"/>
        <v>135.9829496875</v>
      </c>
      <c r="I84" s="88">
        <f t="shared" si="11"/>
        <v>40.73038245</v>
      </c>
      <c r="J84" s="88">
        <f t="shared" si="12"/>
        <v>86.55206270625</v>
      </c>
      <c r="K84" s="88">
        <f t="shared" si="13"/>
        <v>8.48549634375</v>
      </c>
      <c r="L84" s="88">
        <f t="shared" si="14"/>
        <v>16.136039253125</v>
      </c>
      <c r="M84" s="89">
        <f t="shared" si="15"/>
        <v>1461.699944559375</v>
      </c>
      <c r="N84" s="88">
        <f t="shared" si="16"/>
        <v>9588.12310533334</v>
      </c>
    </row>
    <row r="85" spans="2:14" ht="10.5" customHeight="1">
      <c r="B85" s="64"/>
      <c r="C85" s="138"/>
      <c r="D85" s="138"/>
      <c r="E85" s="138"/>
      <c r="F85" s="140"/>
      <c r="G85" s="140"/>
      <c r="H85" s="140"/>
      <c r="I85" s="140"/>
      <c r="J85" s="140"/>
      <c r="K85" s="140"/>
      <c r="L85" s="140"/>
      <c r="M85" s="242"/>
      <c r="N85" s="243"/>
    </row>
    <row r="86" spans="2:13" ht="12.75">
      <c r="B86" s="298" t="str">
        <f>FORMULES!E5</f>
        <v> -- Indemnité  de  Résidence  plancher  INM  298 ----- Prix point mensuel net : 3,857 euros (I.R. non comprise)</v>
      </c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</row>
    <row r="91" ht="12.75">
      <c r="M91" s="146"/>
    </row>
    <row r="92" spans="2:13" ht="19.5" customHeight="1">
      <c r="B92" s="290" t="s">
        <v>186</v>
      </c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</row>
    <row r="93" spans="2:13" ht="19.5" customHeight="1">
      <c r="B93" s="98"/>
      <c r="C93" s="231"/>
      <c r="D93" s="23"/>
      <c r="E93" s="23"/>
      <c r="F93" s="23"/>
      <c r="G93" s="23"/>
      <c r="H93" s="23"/>
      <c r="I93" s="23"/>
      <c r="J93" s="23"/>
      <c r="K93" s="23"/>
      <c r="L93" s="23"/>
      <c r="M93" s="223"/>
    </row>
    <row r="94" spans="2:13" ht="19.5" customHeight="1"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</row>
    <row r="95" spans="2:13" ht="12.75">
      <c r="B95"/>
      <c r="C95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2:14" ht="15.75">
      <c r="B96"/>
      <c r="C96"/>
      <c r="D96"/>
      <c r="E96"/>
      <c r="F96"/>
      <c r="G96"/>
      <c r="H96" s="42" t="s">
        <v>185</v>
      </c>
      <c r="I96"/>
      <c r="J96"/>
      <c r="K96"/>
      <c r="L96"/>
      <c r="M96"/>
      <c r="N96" s="23"/>
    </row>
    <row r="97" spans="2:13" ht="12.75">
      <c r="B97"/>
      <c r="C97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9" spans="8:13" ht="12.75">
      <c r="H99" s="292" t="s">
        <v>36</v>
      </c>
      <c r="I99" s="292"/>
      <c r="J99" s="292"/>
      <c r="K99" s="292"/>
      <c r="L99" s="292"/>
      <c r="M99" s="44">
        <f>DATE</f>
        <v>39722</v>
      </c>
    </row>
    <row r="100" spans="2:13" ht="10.5" customHeight="1">
      <c r="B100" s="297" t="s">
        <v>192</v>
      </c>
      <c r="C100" s="297"/>
      <c r="D100" s="297"/>
      <c r="E100" s="297"/>
      <c r="F100" s="176"/>
      <c r="G100" s="176"/>
      <c r="M100" s="48"/>
    </row>
    <row r="101" spans="2:13" ht="10.5" customHeight="1">
      <c r="B101" s="177"/>
      <c r="C101" s="110"/>
      <c r="F101" s="51"/>
      <c r="G101" s="51"/>
      <c r="M101" s="74"/>
    </row>
    <row r="102" spans="2:14" ht="10.5" customHeight="1">
      <c r="B102" s="177"/>
      <c r="C102" s="110"/>
      <c r="F102" s="52" t="s">
        <v>37</v>
      </c>
      <c r="G102" s="52"/>
      <c r="H102" s="53"/>
      <c r="I102" s="53"/>
      <c r="J102" s="53"/>
      <c r="K102" s="53"/>
      <c r="L102" s="54"/>
      <c r="M102" s="55" t="s">
        <v>37</v>
      </c>
      <c r="N102" s="56" t="s">
        <v>38</v>
      </c>
    </row>
    <row r="103" spans="2:14" ht="10.5" customHeight="1">
      <c r="B103" s="57" t="s">
        <v>39</v>
      </c>
      <c r="C103" s="57" t="s">
        <v>87</v>
      </c>
      <c r="D103" s="57" t="s">
        <v>20</v>
      </c>
      <c r="E103" s="58" t="s">
        <v>21</v>
      </c>
      <c r="F103" s="59" t="s">
        <v>41</v>
      </c>
      <c r="G103" s="59" t="s">
        <v>65</v>
      </c>
      <c r="H103" s="130" t="s">
        <v>4</v>
      </c>
      <c r="I103" s="57" t="s">
        <v>42</v>
      </c>
      <c r="J103" s="57" t="s">
        <v>42</v>
      </c>
      <c r="K103" s="57" t="s">
        <v>43</v>
      </c>
      <c r="L103" s="57" t="s">
        <v>44</v>
      </c>
      <c r="M103" s="61" t="s">
        <v>45</v>
      </c>
      <c r="N103" s="62" t="s">
        <v>46</v>
      </c>
    </row>
    <row r="104" spans="2:14" ht="10.5" customHeight="1">
      <c r="B104" s="63"/>
      <c r="C104" s="63" t="s">
        <v>47</v>
      </c>
      <c r="D104" s="63"/>
      <c r="E104" s="64"/>
      <c r="F104" s="65" t="s">
        <v>48</v>
      </c>
      <c r="G104" s="65"/>
      <c r="H104" s="66">
        <v>0.0785</v>
      </c>
      <c r="I104" s="67">
        <v>0.024</v>
      </c>
      <c r="J104" s="67">
        <v>0.051</v>
      </c>
      <c r="K104" s="67">
        <v>0.005</v>
      </c>
      <c r="L104" s="67">
        <v>0.01</v>
      </c>
      <c r="M104" s="68" t="s">
        <v>48</v>
      </c>
      <c r="N104" s="62"/>
    </row>
    <row r="105" spans="2:14" ht="12.75">
      <c r="B105" s="91"/>
      <c r="C105" s="60"/>
      <c r="D105" s="60"/>
      <c r="E105" s="60"/>
      <c r="F105" s="114"/>
      <c r="G105" s="114"/>
      <c r="H105" s="161"/>
      <c r="I105" s="161"/>
      <c r="J105" s="161"/>
      <c r="K105" s="161"/>
      <c r="L105" s="161"/>
      <c r="M105" s="235"/>
      <c r="N105" s="247"/>
    </row>
    <row r="106" spans="2:14" ht="10.5" customHeight="1">
      <c r="B106" s="309" t="s">
        <v>193</v>
      </c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</row>
    <row r="107" spans="2:14" ht="10.5" customHeight="1">
      <c r="B107" s="249"/>
      <c r="C107" s="79"/>
      <c r="D107" s="79"/>
      <c r="E107" s="79"/>
      <c r="F107" s="72"/>
      <c r="G107" s="72"/>
      <c r="H107" s="237"/>
      <c r="I107" s="237"/>
      <c r="J107" s="237"/>
      <c r="K107" s="237"/>
      <c r="L107" s="237"/>
      <c r="M107" s="238"/>
      <c r="N107" s="87"/>
    </row>
    <row r="108" spans="2:14" ht="10.5" customHeight="1">
      <c r="B108" s="91">
        <v>7</v>
      </c>
      <c r="C108" s="16"/>
      <c r="D108" s="90" t="s">
        <v>179</v>
      </c>
      <c r="E108" s="60"/>
      <c r="F108" s="114"/>
      <c r="G108" s="114"/>
      <c r="H108" s="161"/>
      <c r="I108" s="161"/>
      <c r="J108" s="161"/>
      <c r="K108" s="161"/>
      <c r="L108" s="161"/>
      <c r="M108" s="235"/>
      <c r="N108" s="87"/>
    </row>
    <row r="109" spans="2:14" ht="10.5" customHeight="1">
      <c r="B109" s="91">
        <v>6</v>
      </c>
      <c r="C109" s="90" t="s">
        <v>26</v>
      </c>
      <c r="D109" s="90" t="s">
        <v>165</v>
      </c>
      <c r="E109" s="60"/>
      <c r="F109" s="114"/>
      <c r="G109" s="114"/>
      <c r="H109" s="161"/>
      <c r="I109" s="161"/>
      <c r="J109" s="161"/>
      <c r="K109" s="161"/>
      <c r="L109" s="161"/>
      <c r="M109" s="235"/>
      <c r="N109" s="87"/>
    </row>
    <row r="110" spans="2:14" ht="10.5" customHeight="1">
      <c r="B110" s="91">
        <v>5</v>
      </c>
      <c r="C110" s="91" t="s">
        <v>26</v>
      </c>
      <c r="D110" s="90">
        <v>1015</v>
      </c>
      <c r="E110" s="91">
        <v>821</v>
      </c>
      <c r="F110" s="86">
        <f>E110*PA/12</f>
        <v>3752.483125</v>
      </c>
      <c r="G110" s="135">
        <f>INT(F110)/100*3</f>
        <v>112.56</v>
      </c>
      <c r="H110" s="88">
        <f>F110*pension</f>
        <v>294.5699253125</v>
      </c>
      <c r="I110" s="88">
        <f>((F110+G110)*97/100)*C.S.G.N.D</f>
        <v>89.97820395000001</v>
      </c>
      <c r="J110" s="88">
        <f>(F110+G110)*97/100*C.S.G.D</f>
        <v>191.20368339375</v>
      </c>
      <c r="K110" s="88">
        <f>(F110+G110)*97/100*R.D.S</f>
        <v>18.745459156250003</v>
      </c>
      <c r="L110" s="88">
        <f>IF((F110+G110)-H110&gt;Seuil*BRUT,((F110+G110)-H110)*1/100,0)</f>
        <v>35.704731996875005</v>
      </c>
      <c r="M110" s="89">
        <f>(F110+G110)-(H110+I110+J110+K110+L110)</f>
        <v>3234.841121190625</v>
      </c>
      <c r="N110" s="88">
        <f>M110*6.55957</f>
        <v>21219.166773328387</v>
      </c>
    </row>
    <row r="111" spans="2:14" ht="10.5" customHeight="1">
      <c r="B111" s="91">
        <v>4</v>
      </c>
      <c r="C111" s="91" t="s">
        <v>27</v>
      </c>
      <c r="D111" s="90">
        <v>966</v>
      </c>
      <c r="E111" s="91">
        <v>783</v>
      </c>
      <c r="F111" s="86">
        <f>E111*PA/12</f>
        <v>3578.799375</v>
      </c>
      <c r="G111" s="135">
        <f>INT(F111)/100*3</f>
        <v>107.34</v>
      </c>
      <c r="H111" s="88">
        <f>F111*pension</f>
        <v>280.9357509375</v>
      </c>
      <c r="I111" s="88">
        <f>((F111+G111)*97/100)*C.S.G.N.D</f>
        <v>85.81332465000001</v>
      </c>
      <c r="J111" s="88">
        <f>(F111+G111)*97/100*C.S.G.D</f>
        <v>182.35331488125001</v>
      </c>
      <c r="K111" s="88">
        <f>(F111+G111)*97/100*R.D.S</f>
        <v>17.87777596875</v>
      </c>
      <c r="L111" s="88">
        <f>IF((F111+G111)-H111&gt;Seuil*BRUT,((F111+G111)-H111)*1/100,0)</f>
        <v>34.052036240625</v>
      </c>
      <c r="M111" s="89">
        <f>(F111+G111)-(H111+I111+J111+K111+L111)</f>
        <v>3085.107172321875</v>
      </c>
      <c r="N111" s="88">
        <f>M111*6.55957</f>
        <v>20236.9764543474</v>
      </c>
    </row>
    <row r="112" spans="2:14" ht="10.5" customHeight="1">
      <c r="B112" s="91">
        <v>3</v>
      </c>
      <c r="C112" s="91" t="s">
        <v>27</v>
      </c>
      <c r="D112" s="90">
        <v>901</v>
      </c>
      <c r="E112" s="91">
        <v>734</v>
      </c>
      <c r="F112" s="86">
        <f>E112*PA/12</f>
        <v>3354.8387499999994</v>
      </c>
      <c r="G112" s="135">
        <f>INT(F112)/100*3</f>
        <v>100.62</v>
      </c>
      <c r="H112" s="88">
        <f>F112*pension</f>
        <v>263.354841875</v>
      </c>
      <c r="I112" s="88">
        <f>((F112+G112)*97/100)*C.S.G.N.D</f>
        <v>80.44307969999998</v>
      </c>
      <c r="J112" s="88">
        <f>(F112+G112)*97/100*C.S.G.D</f>
        <v>170.94154436249994</v>
      </c>
      <c r="K112" s="88">
        <f>(F112+G112)*97/100*R.D.S</f>
        <v>16.758974937499996</v>
      </c>
      <c r="L112" s="88">
        <f>IF((F112+G112)-H112&gt;Seuil*BRUT,((F112+G112)-H112)*1/100,0)</f>
        <v>31.92103908124999</v>
      </c>
      <c r="M112" s="89">
        <f>(F112+G112)-(H112+I112+J112+K112+L112)</f>
        <v>2892.0392700437496</v>
      </c>
      <c r="N112" s="88">
        <f>M112*6.55957</f>
        <v>18970.534034600878</v>
      </c>
    </row>
    <row r="113" spans="2:14" ht="10.5" customHeight="1">
      <c r="B113" s="91">
        <v>2</v>
      </c>
      <c r="C113" s="91" t="s">
        <v>27</v>
      </c>
      <c r="D113" s="90">
        <v>830</v>
      </c>
      <c r="E113" s="91">
        <v>680</v>
      </c>
      <c r="F113" s="86">
        <f>E113*PA/12</f>
        <v>3108.0249999999996</v>
      </c>
      <c r="G113" s="135">
        <f>INT(F113)/100*3</f>
        <v>93.24</v>
      </c>
      <c r="H113" s="88">
        <f>F113*pension</f>
        <v>243.97996249999997</v>
      </c>
      <c r="I113" s="88">
        <f>((F113+G113)*97/100)*C.S.G.N.D</f>
        <v>74.52544919999998</v>
      </c>
      <c r="J113" s="88">
        <f>(F113+G113)*97/100*C.S.G.D</f>
        <v>158.36657954999995</v>
      </c>
      <c r="K113" s="88">
        <f>(F113+G113)*97/100*R.D.S</f>
        <v>15.526135249999998</v>
      </c>
      <c r="L113" s="88">
        <f>IF((F113+G113)-H113&gt;Seuil*BRUT,((F113+G113)-H113)*1/100,0)</f>
        <v>29.572850374999994</v>
      </c>
      <c r="M113" s="89">
        <f>(F113+G113)-(H113+I113+J113+K113+L113)</f>
        <v>2679.2940231249995</v>
      </c>
      <c r="N113" s="88">
        <f>M113*6.55957</f>
        <v>17575.016695270053</v>
      </c>
    </row>
    <row r="114" spans="2:14" ht="10.5" customHeight="1">
      <c r="B114" s="91">
        <v>1</v>
      </c>
      <c r="C114" s="91" t="s">
        <v>27</v>
      </c>
      <c r="D114" s="90">
        <v>750</v>
      </c>
      <c r="E114" s="91">
        <v>619</v>
      </c>
      <c r="F114" s="86">
        <f>E114*PA/12</f>
        <v>2829.216875</v>
      </c>
      <c r="G114" s="135">
        <f>INT(F114)/100*3</f>
        <v>84.87</v>
      </c>
      <c r="H114" s="88">
        <f>F114*pension</f>
        <v>222.0935246875</v>
      </c>
      <c r="I114" s="88">
        <f>((F114+G114)*97/100)*C.S.G.N.D</f>
        <v>67.83994245000001</v>
      </c>
      <c r="J114" s="88">
        <f>(F114+G114)*97/100*C.S.G.D</f>
        <v>144.15987770625</v>
      </c>
      <c r="K114" s="88">
        <f>(F114+G114)*97/100*R.D.S</f>
        <v>14.133321343750001</v>
      </c>
      <c r="L114" s="88">
        <f>IF((F114+G114)-H114&gt;Seuil*BRUT,((F114+G114)-H114)*1/100,0)</f>
        <v>26.919933503124998</v>
      </c>
      <c r="M114" s="89">
        <f>(F114+G114)-(H114+I114+J114+K114+L114)</f>
        <v>2438.940275309375</v>
      </c>
      <c r="N114" s="88">
        <f>M114*6.55957</f>
        <v>15998.399461711117</v>
      </c>
    </row>
    <row r="115" spans="2:14" ht="10.5" customHeight="1">
      <c r="B115" s="91"/>
      <c r="C115" s="60"/>
      <c r="D115" s="60"/>
      <c r="E115" s="60"/>
      <c r="F115" s="93"/>
      <c r="G115" s="93"/>
      <c r="H115" s="93"/>
      <c r="I115" s="93"/>
      <c r="J115" s="93"/>
      <c r="K115" s="93"/>
      <c r="L115" s="93"/>
      <c r="M115" s="201"/>
      <c r="N115" s="87"/>
    </row>
    <row r="116" spans="2:14" ht="10.5" customHeight="1">
      <c r="B116" s="310" t="s">
        <v>189</v>
      </c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87"/>
    </row>
    <row r="117" spans="2:14" ht="10.5" customHeight="1">
      <c r="B117" s="250"/>
      <c r="C117" s="79"/>
      <c r="D117" s="79"/>
      <c r="E117" s="79"/>
      <c r="F117" s="248"/>
      <c r="G117" s="248"/>
      <c r="H117" s="248"/>
      <c r="I117" s="248"/>
      <c r="J117" s="248"/>
      <c r="K117" s="248"/>
      <c r="L117" s="248"/>
      <c r="M117" s="229"/>
      <c r="N117" s="87"/>
    </row>
    <row r="118" spans="2:14" ht="10.5" customHeight="1">
      <c r="B118" s="91">
        <v>10</v>
      </c>
      <c r="C118" s="91"/>
      <c r="D118" s="90">
        <v>901</v>
      </c>
      <c r="E118" s="91">
        <v>734</v>
      </c>
      <c r="F118" s="86">
        <f aca="true" t="shared" si="17" ref="F118:F127">E118*PA/12</f>
        <v>3354.8387499999994</v>
      </c>
      <c r="G118" s="135">
        <f aca="true" t="shared" si="18" ref="G118:G127">INT(F118)/100*3</f>
        <v>100.62</v>
      </c>
      <c r="H118" s="88">
        <f aca="true" t="shared" si="19" ref="H118:H127">F118*pension</f>
        <v>263.354841875</v>
      </c>
      <c r="I118" s="88">
        <f aca="true" t="shared" si="20" ref="I118:I127">((F118+G118)*97/100)*C.S.G.N.D</f>
        <v>80.44307969999998</v>
      </c>
      <c r="J118" s="88">
        <f aca="true" t="shared" si="21" ref="J118:J127">(F118+G118)*97/100*C.S.G.D</f>
        <v>170.94154436249994</v>
      </c>
      <c r="K118" s="88">
        <f aca="true" t="shared" si="22" ref="K118:K127">(F118+G118)*97/100*R.D.S</f>
        <v>16.758974937499996</v>
      </c>
      <c r="L118" s="88">
        <f aca="true" t="shared" si="23" ref="L118:L127">IF((F118+G118)-H118&gt;Seuil*BRUT,((F118+G118)-H118)*1/100,0)</f>
        <v>31.92103908124999</v>
      </c>
      <c r="M118" s="89">
        <f aca="true" t="shared" si="24" ref="M118:M127">(F118+G118)-(H118+I118+J118+K118+L118)</f>
        <v>2892.0392700437496</v>
      </c>
      <c r="N118" s="88">
        <f aca="true" t="shared" si="25" ref="N118:N127">M118*6.55957</f>
        <v>18970.534034600878</v>
      </c>
    </row>
    <row r="119" spans="2:14" ht="10.5" customHeight="1">
      <c r="B119" s="91">
        <v>9</v>
      </c>
      <c r="C119" s="91" t="s">
        <v>27</v>
      </c>
      <c r="D119" s="90">
        <v>852</v>
      </c>
      <c r="E119" s="91">
        <v>696</v>
      </c>
      <c r="F119" s="86">
        <f t="shared" si="17"/>
        <v>3181.155</v>
      </c>
      <c r="G119" s="135">
        <f t="shared" si="18"/>
        <v>95.42999999999999</v>
      </c>
      <c r="H119" s="88">
        <f t="shared" si="19"/>
        <v>249.72066750000002</v>
      </c>
      <c r="I119" s="88">
        <f t="shared" si="20"/>
        <v>76.2788988</v>
      </c>
      <c r="J119" s="88">
        <f t="shared" si="21"/>
        <v>162.09265994999998</v>
      </c>
      <c r="K119" s="88">
        <f t="shared" si="22"/>
        <v>15.89143725</v>
      </c>
      <c r="L119" s="88">
        <f t="shared" si="23"/>
        <v>30.268643325</v>
      </c>
      <c r="M119" s="89">
        <f t="shared" si="24"/>
        <v>2742.332693175</v>
      </c>
      <c r="N119" s="88">
        <f t="shared" si="25"/>
        <v>17988.523264169933</v>
      </c>
    </row>
    <row r="120" spans="2:14" ht="10.5" customHeight="1">
      <c r="B120" s="91">
        <v>8</v>
      </c>
      <c r="C120" s="91" t="s">
        <v>27</v>
      </c>
      <c r="D120" s="90">
        <v>801</v>
      </c>
      <c r="E120" s="91">
        <v>658</v>
      </c>
      <c r="F120" s="86">
        <f t="shared" si="17"/>
        <v>3007.47125</v>
      </c>
      <c r="G120" s="135">
        <f t="shared" si="18"/>
        <v>90.21000000000001</v>
      </c>
      <c r="H120" s="88">
        <f t="shared" si="19"/>
        <v>236.086493125</v>
      </c>
      <c r="I120" s="88">
        <f t="shared" si="20"/>
        <v>72.1140195</v>
      </c>
      <c r="J120" s="88">
        <f t="shared" si="21"/>
        <v>153.2422914375</v>
      </c>
      <c r="K120" s="88">
        <f t="shared" si="22"/>
        <v>15.0237540625</v>
      </c>
      <c r="L120" s="88">
        <f t="shared" si="23"/>
        <v>28.615947568750002</v>
      </c>
      <c r="M120" s="89">
        <f t="shared" si="24"/>
        <v>2592.59874430625</v>
      </c>
      <c r="N120" s="88">
        <f t="shared" si="25"/>
        <v>17006.332945188948</v>
      </c>
    </row>
    <row r="121" spans="2:14" ht="10.5" customHeight="1">
      <c r="B121" s="91">
        <v>7</v>
      </c>
      <c r="C121" s="91" t="s">
        <v>27</v>
      </c>
      <c r="D121" s="90">
        <v>750</v>
      </c>
      <c r="E121" s="91">
        <v>619</v>
      </c>
      <c r="F121" s="86">
        <f t="shared" si="17"/>
        <v>2829.216875</v>
      </c>
      <c r="G121" s="135">
        <f t="shared" si="18"/>
        <v>84.87</v>
      </c>
      <c r="H121" s="88">
        <f t="shared" si="19"/>
        <v>222.0935246875</v>
      </c>
      <c r="I121" s="88">
        <f t="shared" si="20"/>
        <v>67.83994245000001</v>
      </c>
      <c r="J121" s="88">
        <f t="shared" si="21"/>
        <v>144.15987770625</v>
      </c>
      <c r="K121" s="88">
        <f t="shared" si="22"/>
        <v>14.133321343750001</v>
      </c>
      <c r="L121" s="88">
        <f t="shared" si="23"/>
        <v>26.919933503124998</v>
      </c>
      <c r="M121" s="89">
        <f t="shared" si="24"/>
        <v>2438.940275309375</v>
      </c>
      <c r="N121" s="88">
        <f t="shared" si="25"/>
        <v>15998.399461711117</v>
      </c>
    </row>
    <row r="122" spans="2:14" ht="10.5" customHeight="1">
      <c r="B122" s="91">
        <v>6</v>
      </c>
      <c r="C122" s="91" t="s">
        <v>27</v>
      </c>
      <c r="D122" s="90">
        <v>701</v>
      </c>
      <c r="E122" s="91">
        <v>582</v>
      </c>
      <c r="F122" s="86">
        <f t="shared" si="17"/>
        <v>2660.1037499999998</v>
      </c>
      <c r="G122" s="135">
        <f t="shared" si="18"/>
        <v>79.80000000000001</v>
      </c>
      <c r="H122" s="88">
        <f t="shared" si="19"/>
        <v>208.81814437499997</v>
      </c>
      <c r="I122" s="88">
        <f t="shared" si="20"/>
        <v>63.7849593</v>
      </c>
      <c r="J122" s="88">
        <f t="shared" si="21"/>
        <v>135.54303851249998</v>
      </c>
      <c r="K122" s="88">
        <f t="shared" si="22"/>
        <v>13.2885331875</v>
      </c>
      <c r="L122" s="88">
        <f t="shared" si="23"/>
        <v>25.31085605625</v>
      </c>
      <c r="M122" s="89">
        <f t="shared" si="24"/>
        <v>2293.1582185687503</v>
      </c>
      <c r="N122" s="88">
        <f t="shared" si="25"/>
        <v>15042.131855777017</v>
      </c>
    </row>
    <row r="123" spans="2:14" ht="10.5" customHeight="1">
      <c r="B123" s="91">
        <v>5</v>
      </c>
      <c r="C123" s="91" t="s">
        <v>27</v>
      </c>
      <c r="D123" s="90">
        <v>655</v>
      </c>
      <c r="E123" s="91">
        <v>546</v>
      </c>
      <c r="F123" s="86">
        <f t="shared" si="17"/>
        <v>2495.5612499999997</v>
      </c>
      <c r="G123" s="135">
        <f t="shared" si="18"/>
        <v>74.85</v>
      </c>
      <c r="H123" s="88">
        <f t="shared" si="19"/>
        <v>195.90155812499998</v>
      </c>
      <c r="I123" s="88">
        <f t="shared" si="20"/>
        <v>59.83917389999999</v>
      </c>
      <c r="J123" s="88">
        <f t="shared" si="21"/>
        <v>127.15824453749997</v>
      </c>
      <c r="K123" s="88">
        <f t="shared" si="22"/>
        <v>12.466494562499998</v>
      </c>
      <c r="L123" s="88">
        <f t="shared" si="23"/>
        <v>23.745096918749997</v>
      </c>
      <c r="M123" s="89">
        <f t="shared" si="24"/>
        <v>2151.3006819562497</v>
      </c>
      <c r="N123" s="88">
        <f t="shared" si="25"/>
        <v>14111.607414339756</v>
      </c>
    </row>
    <row r="124" spans="2:14" ht="10.5" customHeight="1">
      <c r="B124" s="91">
        <v>4</v>
      </c>
      <c r="C124" s="91" t="s">
        <v>101</v>
      </c>
      <c r="D124" s="90">
        <v>612</v>
      </c>
      <c r="E124" s="91">
        <v>514</v>
      </c>
      <c r="F124" s="86">
        <f t="shared" si="17"/>
        <v>2349.30125</v>
      </c>
      <c r="G124" s="135">
        <f t="shared" si="18"/>
        <v>70.47</v>
      </c>
      <c r="H124" s="88">
        <f t="shared" si="19"/>
        <v>184.420148125</v>
      </c>
      <c r="I124" s="88">
        <f t="shared" si="20"/>
        <v>56.33227469999999</v>
      </c>
      <c r="J124" s="88">
        <f t="shared" si="21"/>
        <v>119.70608373749998</v>
      </c>
      <c r="K124" s="88">
        <f t="shared" si="22"/>
        <v>11.7358905625</v>
      </c>
      <c r="L124" s="88">
        <f t="shared" si="23"/>
        <v>22.353511018749995</v>
      </c>
      <c r="M124" s="89">
        <f t="shared" si="24"/>
        <v>2025.2233418562498</v>
      </c>
      <c r="N124" s="88">
        <f t="shared" si="25"/>
        <v>13284.59427654</v>
      </c>
    </row>
    <row r="125" spans="2:14" ht="10.5" customHeight="1">
      <c r="B125" s="91">
        <v>3</v>
      </c>
      <c r="C125" s="91" t="s">
        <v>101</v>
      </c>
      <c r="D125" s="90">
        <v>562</v>
      </c>
      <c r="E125" s="91">
        <v>476</v>
      </c>
      <c r="F125" s="86">
        <f t="shared" si="17"/>
        <v>2175.6175</v>
      </c>
      <c r="G125" s="135">
        <f t="shared" si="18"/>
        <v>65.25</v>
      </c>
      <c r="H125" s="88">
        <f t="shared" si="19"/>
        <v>170.78597374999998</v>
      </c>
      <c r="I125" s="88">
        <f t="shared" si="20"/>
        <v>52.1673954</v>
      </c>
      <c r="J125" s="88">
        <f t="shared" si="21"/>
        <v>110.85571522499998</v>
      </c>
      <c r="K125" s="88">
        <f t="shared" si="22"/>
        <v>10.868207374999999</v>
      </c>
      <c r="L125" s="88">
        <f t="shared" si="23"/>
        <v>20.7008152625</v>
      </c>
      <c r="M125" s="89">
        <f t="shared" si="24"/>
        <v>1875.4893929874997</v>
      </c>
      <c r="N125" s="88">
        <f t="shared" si="25"/>
        <v>12302.403957559014</v>
      </c>
    </row>
    <row r="126" spans="2:14" ht="10.5" customHeight="1">
      <c r="B126" s="91">
        <v>2</v>
      </c>
      <c r="C126" s="91" t="s">
        <v>99</v>
      </c>
      <c r="D126" s="90">
        <v>513</v>
      </c>
      <c r="E126" s="91">
        <v>441</v>
      </c>
      <c r="F126" s="86">
        <f t="shared" si="17"/>
        <v>2015.6456249999999</v>
      </c>
      <c r="G126" s="135">
        <f t="shared" si="18"/>
        <v>60.449999999999996</v>
      </c>
      <c r="H126" s="88">
        <f t="shared" si="19"/>
        <v>158.2281815625</v>
      </c>
      <c r="I126" s="88">
        <f t="shared" si="20"/>
        <v>48.331506149999996</v>
      </c>
      <c r="J126" s="88">
        <f t="shared" si="21"/>
        <v>102.70445056874999</v>
      </c>
      <c r="K126" s="88">
        <f t="shared" si="22"/>
        <v>10.06906378125</v>
      </c>
      <c r="L126" s="88">
        <f t="shared" si="23"/>
        <v>19.178674434375</v>
      </c>
      <c r="M126" s="89">
        <f t="shared" si="24"/>
        <v>1737.583748503125</v>
      </c>
      <c r="N126" s="88">
        <f t="shared" si="25"/>
        <v>11397.802229168643</v>
      </c>
    </row>
    <row r="127" spans="2:14" ht="10.5" customHeight="1">
      <c r="B127" s="91">
        <v>1</v>
      </c>
      <c r="C127" s="91" t="s">
        <v>190</v>
      </c>
      <c r="D127" s="90">
        <v>427</v>
      </c>
      <c r="E127" s="91">
        <v>379</v>
      </c>
      <c r="F127" s="86">
        <f t="shared" si="17"/>
        <v>1732.266875</v>
      </c>
      <c r="G127" s="135">
        <f t="shared" si="18"/>
        <v>51.96</v>
      </c>
      <c r="H127" s="88">
        <f t="shared" si="19"/>
        <v>135.9829496875</v>
      </c>
      <c r="I127" s="88">
        <f t="shared" si="20"/>
        <v>41.53680165</v>
      </c>
      <c r="J127" s="88">
        <f t="shared" si="21"/>
        <v>88.26570350624999</v>
      </c>
      <c r="K127" s="88">
        <f t="shared" si="22"/>
        <v>8.65350034375</v>
      </c>
      <c r="L127" s="88">
        <f t="shared" si="23"/>
        <v>16.482439253125</v>
      </c>
      <c r="M127" s="241">
        <f t="shared" si="24"/>
        <v>1493.3054805593752</v>
      </c>
      <c r="N127" s="88">
        <f t="shared" si="25"/>
        <v>9795.441831112861</v>
      </c>
    </row>
    <row r="128" spans="2:14" ht="10.5" customHeight="1">
      <c r="B128" s="64"/>
      <c r="C128" s="138"/>
      <c r="D128" s="138"/>
      <c r="E128" s="138"/>
      <c r="F128" s="140"/>
      <c r="G128" s="140"/>
      <c r="H128" s="140"/>
      <c r="I128" s="140"/>
      <c r="J128" s="140"/>
      <c r="K128" s="140"/>
      <c r="L128" s="140"/>
      <c r="M128" s="242"/>
      <c r="N128" s="243"/>
    </row>
    <row r="129" ht="12.75">
      <c r="B129" s="5" t="str">
        <f>FORMULES!E5</f>
        <v> -- Indemnité  de  Résidence  plancher  INM  298 ----- Prix point mensuel net : 3,857 euros (I.R. non comprise)</v>
      </c>
    </row>
    <row r="131" spans="6:7" ht="12.75">
      <c r="F131" s="93"/>
      <c r="G131" s="93"/>
    </row>
  </sheetData>
  <mergeCells count="22">
    <mergeCell ref="B106:N106"/>
    <mergeCell ref="B116:M116"/>
    <mergeCell ref="B92:M92"/>
    <mergeCell ref="B94:M94"/>
    <mergeCell ref="H99:L99"/>
    <mergeCell ref="B100:E100"/>
    <mergeCell ref="B57:E57"/>
    <mergeCell ref="B63:N63"/>
    <mergeCell ref="B73:N73"/>
    <mergeCell ref="B86:M86"/>
    <mergeCell ref="B49:M49"/>
    <mergeCell ref="B51:M51"/>
    <mergeCell ref="B53:M53"/>
    <mergeCell ref="H56:L56"/>
    <mergeCell ref="B13:E13"/>
    <mergeCell ref="B19:M19"/>
    <mergeCell ref="B29:M29"/>
    <mergeCell ref="B43:L43"/>
    <mergeCell ref="B5:L5"/>
    <mergeCell ref="B7:L7"/>
    <mergeCell ref="B9:L9"/>
    <mergeCell ref="G12:K12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O194"/>
  <sheetViews>
    <sheetView workbookViewId="0" topLeftCell="A1">
      <selection activeCell="B137" sqref="B137:M137"/>
    </sheetView>
  </sheetViews>
  <sheetFormatPr defaultColWidth="11.421875" defaultRowHeight="12.75"/>
  <cols>
    <col min="1" max="1" width="4.7109375" style="0" customWidth="1"/>
    <col min="2" max="2" width="4.140625" style="5" customWidth="1"/>
    <col min="3" max="3" width="6.7109375" style="5" customWidth="1"/>
    <col min="4" max="5" width="4.140625" style="5" customWidth="1"/>
    <col min="6" max="6" width="7.8515625" style="5" customWidth="1"/>
    <col min="7" max="7" width="7.00390625" style="5" customWidth="1"/>
    <col min="8" max="8" width="8.28125" style="5" customWidth="1"/>
    <col min="9" max="9" width="7.00390625" style="5" customWidth="1"/>
    <col min="10" max="10" width="6.8515625" style="5" customWidth="1"/>
    <col min="11" max="11" width="6.28125" style="5" customWidth="1"/>
    <col min="12" max="12" width="8.7109375" style="5" customWidth="1"/>
    <col min="13" max="13" width="8.28125" style="38" customWidth="1"/>
    <col min="14" max="14" width="8.421875" style="0" customWidth="1"/>
  </cols>
  <sheetData>
    <row r="4" ht="12.75">
      <c r="M4" s="146"/>
    </row>
    <row r="5" spans="2:13" ht="19.5" customHeight="1">
      <c r="B5" s="290" t="s">
        <v>194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/>
    </row>
    <row r="7" spans="2:13" ht="12.75"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175"/>
    </row>
    <row r="8" spans="2:13" ht="12.75">
      <c r="B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2:14" ht="12.75" customHeight="1">
      <c r="B9" s="291" t="s">
        <v>35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51"/>
      <c r="N9" s="23"/>
    </row>
    <row r="10" spans="2:13" ht="12.75">
      <c r="B1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6:13" ht="12.75">
      <c r="F11" s="252"/>
      <c r="G11" s="292" t="s">
        <v>36</v>
      </c>
      <c r="H11" s="292"/>
      <c r="I11" s="292"/>
      <c r="J11" s="292"/>
      <c r="K11" s="292"/>
      <c r="L11" s="44">
        <f>DATE</f>
        <v>39722</v>
      </c>
      <c r="M11"/>
    </row>
    <row r="12" spans="2:13" ht="12.75">
      <c r="B12" s="311"/>
      <c r="C12" s="311"/>
      <c r="D12" s="311"/>
      <c r="E12" s="176"/>
      <c r="F12" s="176"/>
      <c r="G12" s="176"/>
      <c r="H12" s="176"/>
      <c r="I12" s="176"/>
      <c r="J12" s="176"/>
      <c r="K12" s="176"/>
      <c r="L12" s="213"/>
      <c r="M12" s="201"/>
    </row>
    <row r="13" spans="2:13" ht="12.75">
      <c r="B13" s="177"/>
      <c r="C13" s="110"/>
      <c r="E13" s="110"/>
      <c r="F13" s="110"/>
      <c r="G13" s="110"/>
      <c r="H13" s="110"/>
      <c r="I13" s="110"/>
      <c r="J13" s="110"/>
      <c r="K13" s="110"/>
      <c r="L13" s="232"/>
      <c r="M13" s="201"/>
    </row>
    <row r="14" spans="2:13" ht="12.75">
      <c r="B14" s="177"/>
      <c r="C14" s="110"/>
      <c r="F14" s="52" t="s">
        <v>37</v>
      </c>
      <c r="G14" s="53"/>
      <c r="H14" s="53"/>
      <c r="I14" s="53"/>
      <c r="J14" s="53"/>
      <c r="K14" s="54"/>
      <c r="L14" s="55" t="s">
        <v>37</v>
      </c>
      <c r="M14" s="56" t="s">
        <v>38</v>
      </c>
    </row>
    <row r="15" spans="2:13" ht="12.75">
      <c r="B15" s="57" t="s">
        <v>39</v>
      </c>
      <c r="C15" s="57" t="s">
        <v>87</v>
      </c>
      <c r="D15" s="57" t="s">
        <v>20</v>
      </c>
      <c r="E15" s="58" t="s">
        <v>21</v>
      </c>
      <c r="F15" s="59" t="s">
        <v>41</v>
      </c>
      <c r="G15" s="130" t="s">
        <v>4</v>
      </c>
      <c r="H15" s="57" t="s">
        <v>42</v>
      </c>
      <c r="I15" s="57" t="s">
        <v>42</v>
      </c>
      <c r="J15" s="57" t="s">
        <v>43</v>
      </c>
      <c r="K15" s="57" t="s">
        <v>44</v>
      </c>
      <c r="L15" s="61" t="s">
        <v>45</v>
      </c>
      <c r="M15" s="62" t="s">
        <v>46</v>
      </c>
    </row>
    <row r="16" spans="2:13" ht="12.75">
      <c r="B16" s="63"/>
      <c r="C16" s="63" t="s">
        <v>47</v>
      </c>
      <c r="D16" s="63"/>
      <c r="E16" s="64"/>
      <c r="F16" s="65" t="s">
        <v>48</v>
      </c>
      <c r="G16" s="66">
        <v>0.0785</v>
      </c>
      <c r="H16" s="67">
        <v>0.024</v>
      </c>
      <c r="I16" s="67">
        <v>0.051</v>
      </c>
      <c r="J16" s="67">
        <v>0.005</v>
      </c>
      <c r="K16" s="67">
        <v>0.01</v>
      </c>
      <c r="L16" s="68" t="s">
        <v>48</v>
      </c>
      <c r="M16" s="69"/>
    </row>
    <row r="17" spans="2:13" ht="12.75">
      <c r="B17" s="91"/>
      <c r="C17" s="60"/>
      <c r="D17" s="98"/>
      <c r="E17" s="98"/>
      <c r="F17" s="251"/>
      <c r="G17" s="179"/>
      <c r="H17" s="179"/>
      <c r="I17" s="179"/>
      <c r="J17" s="179"/>
      <c r="K17" s="179"/>
      <c r="L17" s="180"/>
      <c r="M17" s="75"/>
    </row>
    <row r="18" spans="2:13" ht="12.75">
      <c r="B18" s="76"/>
      <c r="C18" s="253"/>
      <c r="D18" s="254" t="s">
        <v>195</v>
      </c>
      <c r="E18" s="254"/>
      <c r="F18" s="254"/>
      <c r="G18" s="254"/>
      <c r="H18" s="254"/>
      <c r="I18" s="254"/>
      <c r="J18" s="254"/>
      <c r="K18" s="255"/>
      <c r="L18" s="181"/>
      <c r="M18" s="88"/>
    </row>
    <row r="19" spans="2:13" ht="12.75">
      <c r="B19" s="91"/>
      <c r="C19" s="60"/>
      <c r="D19" s="256"/>
      <c r="E19" s="98"/>
      <c r="F19" s="98"/>
      <c r="G19" s="98"/>
      <c r="H19" s="98"/>
      <c r="I19" s="98"/>
      <c r="J19" s="98"/>
      <c r="K19" s="98"/>
      <c r="L19" s="74"/>
      <c r="M19" s="88"/>
    </row>
    <row r="20" spans="2:13" ht="12.75">
      <c r="B20" s="90">
        <v>6</v>
      </c>
      <c r="C20" s="90"/>
      <c r="D20" s="90" t="s">
        <v>165</v>
      </c>
      <c r="E20" s="91"/>
      <c r="F20" s="86"/>
      <c r="G20" s="87"/>
      <c r="H20" s="88"/>
      <c r="I20" s="88"/>
      <c r="J20" s="88"/>
      <c r="K20" s="88"/>
      <c r="L20" s="89"/>
      <c r="M20" s="88"/>
    </row>
    <row r="21" spans="2:13" ht="12.75">
      <c r="B21" s="90">
        <v>5</v>
      </c>
      <c r="C21" s="90" t="s">
        <v>26</v>
      </c>
      <c r="D21" s="90">
        <v>1015</v>
      </c>
      <c r="E21" s="91">
        <v>821</v>
      </c>
      <c r="F21" s="86">
        <f>E21*PA/12</f>
        <v>3752.483125</v>
      </c>
      <c r="G21" s="87">
        <f>F21*pension</f>
        <v>294.5699253125</v>
      </c>
      <c r="H21" s="88">
        <f>(F21*97/100)*C.S.G.N.D</f>
        <v>87.35780715000001</v>
      </c>
      <c r="I21" s="88">
        <f>F21*97/100*C.S.G.D</f>
        <v>185.63534019375</v>
      </c>
      <c r="J21" s="88">
        <f>F21*97/100*R.D.S</f>
        <v>18.19954315625</v>
      </c>
      <c r="K21" s="88">
        <f>IF(F21-G21&gt;Seuil*BRUT,(F21-G21)*1/100,0)</f>
        <v>34.579131996875006</v>
      </c>
      <c r="L21" s="89">
        <f>F21-(G21+H21+I21+J21+K21)</f>
        <v>3132.141377190625</v>
      </c>
      <c r="M21" s="88">
        <f>L21*6.55957</f>
        <v>20545.500613578308</v>
      </c>
    </row>
    <row r="22" spans="2:13" ht="12.75">
      <c r="B22" s="90">
        <v>4</v>
      </c>
      <c r="C22" s="90" t="s">
        <v>97</v>
      </c>
      <c r="D22" s="90">
        <v>966</v>
      </c>
      <c r="E22" s="91">
        <v>783</v>
      </c>
      <c r="F22" s="86">
        <f>E22*PA/12</f>
        <v>3578.799375</v>
      </c>
      <c r="G22" s="87">
        <f>F22*pension</f>
        <v>280.9357509375</v>
      </c>
      <c r="H22" s="88">
        <f>(F22*97/100)*C.S.G.N.D</f>
        <v>83.31444945</v>
      </c>
      <c r="I22" s="88">
        <f>F22*97/100*C.S.G.D</f>
        <v>177.04320508125</v>
      </c>
      <c r="J22" s="88">
        <f>F22*97/100*R.D.S</f>
        <v>17.35717696875</v>
      </c>
      <c r="K22" s="88">
        <f>IF(F22-G22&gt;Seuil*BRUT,(F22-G22)*1/100,0)</f>
        <v>32.978636240625</v>
      </c>
      <c r="L22" s="89">
        <f>F22-(G22+H22+I22+J22+K22)</f>
        <v>2987.170156321875</v>
      </c>
      <c r="M22" s="88">
        <f>L22*6.55957</f>
        <v>19594.55174230428</v>
      </c>
    </row>
    <row r="23" spans="2:13" ht="12.75">
      <c r="B23" s="90">
        <v>3</v>
      </c>
      <c r="C23" s="90" t="s">
        <v>27</v>
      </c>
      <c r="D23" s="90">
        <v>925</v>
      </c>
      <c r="E23" s="91">
        <v>752</v>
      </c>
      <c r="F23" s="86">
        <f>E23*PA/12</f>
        <v>3437.11</v>
      </c>
      <c r="G23" s="87">
        <f>F23*pension</f>
        <v>269.813135</v>
      </c>
      <c r="H23" s="88">
        <f>(F23*97/100)*C.S.G.N.D</f>
        <v>80.01592079999999</v>
      </c>
      <c r="I23" s="88">
        <f>F23*97/100*C.S.G.D</f>
        <v>170.03383169999998</v>
      </c>
      <c r="J23" s="88">
        <f>F23*97/100*R.D.S</f>
        <v>16.669983499999997</v>
      </c>
      <c r="K23" s="88">
        <f>IF(F23-G23&gt;Seuil*BRUT,(F23-G23)*1/100,0)</f>
        <v>31.67296865</v>
      </c>
      <c r="L23" s="89">
        <f>F23-(G23+H23+I23+J23+K23)</f>
        <v>2868.90416035</v>
      </c>
      <c r="M23" s="88">
        <f>L23*6.55957</f>
        <v>18818.77766310705</v>
      </c>
    </row>
    <row r="24" spans="2:13" ht="12.75">
      <c r="B24" s="90">
        <v>2</v>
      </c>
      <c r="C24" s="90" t="s">
        <v>27</v>
      </c>
      <c r="D24" s="90">
        <v>865</v>
      </c>
      <c r="E24" s="91">
        <v>707</v>
      </c>
      <c r="F24" s="86">
        <f>E24*PA/12</f>
        <v>3231.4318749999998</v>
      </c>
      <c r="G24" s="87">
        <f>F24*pension</f>
        <v>253.6674021875</v>
      </c>
      <c r="H24" s="88">
        <f>(F24*97/100)*C.S.G.N.D</f>
        <v>75.22773405</v>
      </c>
      <c r="I24" s="88">
        <f>F24*97/100*C.S.G.D</f>
        <v>159.85893485625</v>
      </c>
      <c r="J24" s="88">
        <f>F24*97/100*R.D.S</f>
        <v>15.672444593749999</v>
      </c>
      <c r="K24" s="88">
        <f>IF(F24-G24&gt;Seuil*BRUT,(F24-G24)*1/100,0)</f>
        <v>29.777644728124997</v>
      </c>
      <c r="L24" s="89">
        <f>F24-(G24+H24+I24+J24+K24)</f>
        <v>2697.2277145843746</v>
      </c>
      <c r="M24" s="88">
        <f>L24*6.55957</f>
        <v>17692.653999756225</v>
      </c>
    </row>
    <row r="25" spans="2:13" ht="12.75">
      <c r="B25" s="90">
        <v>1</v>
      </c>
      <c r="C25" s="90" t="s">
        <v>196</v>
      </c>
      <c r="D25" s="90">
        <v>811</v>
      </c>
      <c r="E25" s="91">
        <v>665</v>
      </c>
      <c r="F25" s="86">
        <f>E25*PA/12</f>
        <v>3039.4656249999994</v>
      </c>
      <c r="G25" s="87">
        <f>F25*pension</f>
        <v>238.59805156249996</v>
      </c>
      <c r="H25" s="88">
        <f>(F25*97/100)*C.S.G.N.D</f>
        <v>70.75875975</v>
      </c>
      <c r="I25" s="88">
        <f>F25*97/100*C.S.G.D</f>
        <v>150.36236446874997</v>
      </c>
      <c r="J25" s="88">
        <f>F25*97/100*R.D.S</f>
        <v>14.74140828125</v>
      </c>
      <c r="K25" s="88">
        <f>IF(F25-G25&gt;Seuil*BRUT,(F25-G25)*1/100,0)</f>
        <v>28.008675734374993</v>
      </c>
      <c r="L25" s="89">
        <f>F25-(G25+H25+I25+J25+K25)</f>
        <v>2536.9963652031242</v>
      </c>
      <c r="M25" s="88">
        <f>L25*6.55957</f>
        <v>16641.605247295458</v>
      </c>
    </row>
    <row r="26" spans="2:13" ht="12.75">
      <c r="B26" s="91"/>
      <c r="C26" s="60"/>
      <c r="D26" s="98"/>
      <c r="E26" s="98"/>
      <c r="F26" s="251"/>
      <c r="G26" s="179"/>
      <c r="H26" s="179"/>
      <c r="I26" s="179"/>
      <c r="J26" s="179"/>
      <c r="K26" s="179"/>
      <c r="L26" s="180"/>
      <c r="M26" s="88"/>
    </row>
    <row r="27" spans="2:13" ht="12.75">
      <c r="B27" s="76"/>
      <c r="C27" s="253"/>
      <c r="D27" s="254" t="s">
        <v>197</v>
      </c>
      <c r="E27" s="254"/>
      <c r="F27" s="254"/>
      <c r="G27" s="254"/>
      <c r="H27" s="254"/>
      <c r="I27" s="79"/>
      <c r="J27" s="79"/>
      <c r="K27" s="79"/>
      <c r="L27" s="181"/>
      <c r="M27" s="88"/>
    </row>
    <row r="28" spans="2:13" ht="12.75">
      <c r="B28" s="76"/>
      <c r="C28" s="253"/>
      <c r="D28" s="254"/>
      <c r="E28" s="254"/>
      <c r="F28" s="254"/>
      <c r="G28" s="254"/>
      <c r="H28" s="254"/>
      <c r="I28" s="79"/>
      <c r="J28" s="79"/>
      <c r="K28" s="79"/>
      <c r="L28" s="181"/>
      <c r="M28" s="88"/>
    </row>
    <row r="29" spans="2:13" ht="12.75">
      <c r="B29" s="132">
        <v>6</v>
      </c>
      <c r="C29" s="257"/>
      <c r="D29" s="82">
        <v>1015</v>
      </c>
      <c r="E29" s="79">
        <v>821</v>
      </c>
      <c r="F29" s="86">
        <f aca="true" t="shared" si="0" ref="F29:F34">E29*PA/12</f>
        <v>3752.483125</v>
      </c>
      <c r="G29" s="87">
        <f aca="true" t="shared" si="1" ref="G29:G34">F29*pension</f>
        <v>294.5699253125</v>
      </c>
      <c r="H29" s="88">
        <f aca="true" t="shared" si="2" ref="H29:H34">(F29*97/100)*C.S.G.N.D</f>
        <v>87.35780715000001</v>
      </c>
      <c r="I29" s="88">
        <f aca="true" t="shared" si="3" ref="I29:I34">F29*97/100*C.S.G.D</f>
        <v>185.63534019375</v>
      </c>
      <c r="J29" s="88">
        <f aca="true" t="shared" si="4" ref="J29:J34">F29*97/100*R.D.S</f>
        <v>18.19954315625</v>
      </c>
      <c r="K29" s="88">
        <f aca="true" t="shared" si="5" ref="K29:K34">IF(F29-G29&gt;Seuil*BRUT,(F29-G29)*1/100,0)</f>
        <v>34.579131996875006</v>
      </c>
      <c r="L29" s="89">
        <f aca="true" t="shared" si="6" ref="L29:L34">F29-(G29+H29+I29+J29+K29)</f>
        <v>3132.141377190625</v>
      </c>
      <c r="M29" s="88">
        <f aca="true" t="shared" si="7" ref="M29:M34">L29*6.55957</f>
        <v>20545.500613578308</v>
      </c>
    </row>
    <row r="30" spans="2:13" ht="12.75">
      <c r="B30" s="91">
        <v>5</v>
      </c>
      <c r="C30" s="90" t="s">
        <v>26</v>
      </c>
      <c r="D30" s="90">
        <v>966</v>
      </c>
      <c r="E30" s="98">
        <v>783</v>
      </c>
      <c r="F30" s="86">
        <f t="shared" si="0"/>
        <v>3578.799375</v>
      </c>
      <c r="G30" s="87">
        <f t="shared" si="1"/>
        <v>280.9357509375</v>
      </c>
      <c r="H30" s="88">
        <f t="shared" si="2"/>
        <v>83.31444945</v>
      </c>
      <c r="I30" s="88">
        <f t="shared" si="3"/>
        <v>177.04320508125</v>
      </c>
      <c r="J30" s="88">
        <f t="shared" si="4"/>
        <v>17.35717696875</v>
      </c>
      <c r="K30" s="88">
        <f t="shared" si="5"/>
        <v>32.978636240625</v>
      </c>
      <c r="L30" s="89">
        <f t="shared" si="6"/>
        <v>2987.170156321875</v>
      </c>
      <c r="M30" s="88">
        <f t="shared" si="7"/>
        <v>19594.55174230428</v>
      </c>
    </row>
    <row r="31" spans="2:13" ht="12.75">
      <c r="B31" s="90">
        <v>4</v>
      </c>
      <c r="C31" s="90" t="s">
        <v>97</v>
      </c>
      <c r="D31" s="90">
        <v>925</v>
      </c>
      <c r="E31" s="91">
        <v>752</v>
      </c>
      <c r="F31" s="86">
        <f t="shared" si="0"/>
        <v>3437.11</v>
      </c>
      <c r="G31" s="87">
        <f t="shared" si="1"/>
        <v>269.813135</v>
      </c>
      <c r="H31" s="88">
        <f t="shared" si="2"/>
        <v>80.01592079999999</v>
      </c>
      <c r="I31" s="88">
        <f t="shared" si="3"/>
        <v>170.03383169999998</v>
      </c>
      <c r="J31" s="88">
        <f t="shared" si="4"/>
        <v>16.669983499999997</v>
      </c>
      <c r="K31" s="88">
        <f t="shared" si="5"/>
        <v>31.67296865</v>
      </c>
      <c r="L31" s="89">
        <f t="shared" si="6"/>
        <v>2868.90416035</v>
      </c>
      <c r="M31" s="88">
        <f t="shared" si="7"/>
        <v>18818.77766310705</v>
      </c>
    </row>
    <row r="32" spans="2:13" ht="12.75">
      <c r="B32" s="90">
        <v>3</v>
      </c>
      <c r="C32" s="90" t="s">
        <v>27</v>
      </c>
      <c r="D32" s="90">
        <v>865</v>
      </c>
      <c r="E32" s="91">
        <v>707</v>
      </c>
      <c r="F32" s="86">
        <f t="shared" si="0"/>
        <v>3231.4318749999998</v>
      </c>
      <c r="G32" s="87">
        <f t="shared" si="1"/>
        <v>253.6674021875</v>
      </c>
      <c r="H32" s="88">
        <f t="shared" si="2"/>
        <v>75.22773405</v>
      </c>
      <c r="I32" s="88">
        <f t="shared" si="3"/>
        <v>159.85893485625</v>
      </c>
      <c r="J32" s="88">
        <f t="shared" si="4"/>
        <v>15.672444593749999</v>
      </c>
      <c r="K32" s="88">
        <f t="shared" si="5"/>
        <v>29.777644728124997</v>
      </c>
      <c r="L32" s="89">
        <f t="shared" si="6"/>
        <v>2697.2277145843746</v>
      </c>
      <c r="M32" s="88">
        <f t="shared" si="7"/>
        <v>17692.653999756225</v>
      </c>
    </row>
    <row r="33" spans="2:13" ht="12.75">
      <c r="B33" s="90">
        <v>2</v>
      </c>
      <c r="C33" s="90" t="s">
        <v>27</v>
      </c>
      <c r="D33" s="90">
        <v>811</v>
      </c>
      <c r="E33" s="91">
        <v>665</v>
      </c>
      <c r="F33" s="86">
        <f t="shared" si="0"/>
        <v>3039.4656249999994</v>
      </c>
      <c r="G33" s="87">
        <f t="shared" si="1"/>
        <v>238.59805156249996</v>
      </c>
      <c r="H33" s="88">
        <f t="shared" si="2"/>
        <v>70.75875975</v>
      </c>
      <c r="I33" s="88">
        <f t="shared" si="3"/>
        <v>150.36236446874997</v>
      </c>
      <c r="J33" s="88">
        <f t="shared" si="4"/>
        <v>14.74140828125</v>
      </c>
      <c r="K33" s="88">
        <f t="shared" si="5"/>
        <v>28.008675734374993</v>
      </c>
      <c r="L33" s="89">
        <f t="shared" si="6"/>
        <v>2536.9963652031242</v>
      </c>
      <c r="M33" s="88">
        <f t="shared" si="7"/>
        <v>16641.605247295458</v>
      </c>
    </row>
    <row r="34" spans="2:13" ht="12.75">
      <c r="B34" s="90">
        <v>1</v>
      </c>
      <c r="C34" s="90" t="s">
        <v>196</v>
      </c>
      <c r="D34" s="90">
        <v>759</v>
      </c>
      <c r="E34" s="91">
        <v>626</v>
      </c>
      <c r="F34" s="86">
        <f t="shared" si="0"/>
        <v>2861.21125</v>
      </c>
      <c r="G34" s="87">
        <f t="shared" si="1"/>
        <v>224.605083125</v>
      </c>
      <c r="H34" s="88">
        <f t="shared" si="2"/>
        <v>66.60899789999999</v>
      </c>
      <c r="I34" s="88">
        <f t="shared" si="3"/>
        <v>141.54412053749996</v>
      </c>
      <c r="J34" s="88">
        <f t="shared" si="4"/>
        <v>13.876874562499998</v>
      </c>
      <c r="K34" s="88">
        <f t="shared" si="5"/>
        <v>26.36606166875</v>
      </c>
      <c r="L34" s="89">
        <f t="shared" si="6"/>
        <v>2388.21011220625</v>
      </c>
      <c r="M34" s="88">
        <f t="shared" si="7"/>
        <v>15665.631405724751</v>
      </c>
    </row>
    <row r="35" spans="2:13" ht="12.75">
      <c r="B35" s="91"/>
      <c r="C35" s="60"/>
      <c r="D35" s="98"/>
      <c r="E35" s="98"/>
      <c r="F35" s="183"/>
      <c r="G35" s="183"/>
      <c r="H35" s="183"/>
      <c r="I35" s="183"/>
      <c r="J35" s="183"/>
      <c r="K35" s="183"/>
      <c r="L35" s="74"/>
      <c r="M35" s="88"/>
    </row>
    <row r="36" spans="2:13" ht="12.75">
      <c r="B36" s="76"/>
      <c r="C36" s="77"/>
      <c r="D36" s="312" t="s">
        <v>198</v>
      </c>
      <c r="E36" s="312"/>
      <c r="F36" s="312"/>
      <c r="G36" s="312"/>
      <c r="H36" s="312"/>
      <c r="I36" s="94"/>
      <c r="J36" s="94"/>
      <c r="K36" s="94"/>
      <c r="L36" s="181"/>
      <c r="M36" s="88"/>
    </row>
    <row r="37" spans="2:13" ht="12.75">
      <c r="B37" s="76"/>
      <c r="C37" s="77"/>
      <c r="D37" s="254"/>
      <c r="E37" s="254"/>
      <c r="F37" s="254"/>
      <c r="G37" s="254"/>
      <c r="H37" s="254"/>
      <c r="I37" s="94"/>
      <c r="J37" s="94"/>
      <c r="K37" s="94"/>
      <c r="L37" s="181"/>
      <c r="M37" s="88"/>
    </row>
    <row r="38" spans="2:13" ht="12.75">
      <c r="B38" s="132">
        <v>10</v>
      </c>
      <c r="C38" s="83"/>
      <c r="D38" s="82">
        <v>966</v>
      </c>
      <c r="E38" s="79">
        <v>783</v>
      </c>
      <c r="F38" s="86">
        <f aca="true" t="shared" si="8" ref="F38:F47">E38*PA/12</f>
        <v>3578.799375</v>
      </c>
      <c r="G38" s="87">
        <f aca="true" t="shared" si="9" ref="G38:G47">F38*pension</f>
        <v>280.9357509375</v>
      </c>
      <c r="H38" s="88">
        <f aca="true" t="shared" si="10" ref="H38:H47">(F38*97/100)*C.S.G.N.D</f>
        <v>83.31444945</v>
      </c>
      <c r="I38" s="88">
        <f aca="true" t="shared" si="11" ref="I38:I47">F38*97/100*C.S.G.D</f>
        <v>177.04320508125</v>
      </c>
      <c r="J38" s="88">
        <f aca="true" t="shared" si="12" ref="J38:J47">G38*97/100*C.S.G.D</f>
        <v>13.897891598878124</v>
      </c>
      <c r="K38" s="88">
        <f aca="true" t="shared" si="13" ref="K38:K47">IF(F38-G38&gt;Seuil*BRUT,(F38-G38)*1/100,0)</f>
        <v>32.978636240625</v>
      </c>
      <c r="L38" s="89">
        <f aca="true" t="shared" si="14" ref="L38:L47">F38-(G38+H38+I38+J38+K38)</f>
        <v>2990.629441691747</v>
      </c>
      <c r="M38" s="88">
        <f aca="true" t="shared" si="15" ref="M38:M47">L38*6.55957</f>
        <v>19617.243166837932</v>
      </c>
    </row>
    <row r="39" spans="2:13" ht="12.75">
      <c r="B39" s="132">
        <v>9</v>
      </c>
      <c r="C39" s="82" t="s">
        <v>26</v>
      </c>
      <c r="D39" s="82">
        <v>916</v>
      </c>
      <c r="E39" s="79">
        <v>746</v>
      </c>
      <c r="F39" s="86">
        <f t="shared" si="8"/>
        <v>3409.68625</v>
      </c>
      <c r="G39" s="87">
        <f t="shared" si="9"/>
        <v>267.66037062500004</v>
      </c>
      <c r="H39" s="88">
        <f t="shared" si="10"/>
        <v>79.37749590000001</v>
      </c>
      <c r="I39" s="88">
        <f t="shared" si="11"/>
        <v>168.67717878750003</v>
      </c>
      <c r="J39" s="88">
        <f t="shared" si="12"/>
        <v>13.241158534818751</v>
      </c>
      <c r="K39" s="88">
        <f t="shared" si="13"/>
        <v>31.420258793749998</v>
      </c>
      <c r="L39" s="89">
        <f t="shared" si="14"/>
        <v>2849.3097873589313</v>
      </c>
      <c r="M39" s="88">
        <f t="shared" si="15"/>
        <v>18690.247001866024</v>
      </c>
    </row>
    <row r="40" spans="2:13" ht="12.75">
      <c r="B40" s="132">
        <v>8</v>
      </c>
      <c r="C40" s="82" t="s">
        <v>97</v>
      </c>
      <c r="D40" s="82">
        <v>864</v>
      </c>
      <c r="E40" s="79">
        <v>706</v>
      </c>
      <c r="F40" s="86">
        <f t="shared" si="8"/>
        <v>3226.86125</v>
      </c>
      <c r="G40" s="87">
        <f t="shared" si="9"/>
        <v>253.308608125</v>
      </c>
      <c r="H40" s="88">
        <f t="shared" si="10"/>
        <v>75.12132989999999</v>
      </c>
      <c r="I40" s="88">
        <f t="shared" si="11"/>
        <v>159.6328260375</v>
      </c>
      <c r="J40" s="88">
        <f t="shared" si="12"/>
        <v>12.531176843943749</v>
      </c>
      <c r="K40" s="88">
        <f t="shared" si="13"/>
        <v>29.735526418750002</v>
      </c>
      <c r="L40" s="89">
        <f t="shared" si="14"/>
        <v>2696.531782674806</v>
      </c>
      <c r="M40" s="88">
        <f t="shared" si="15"/>
        <v>17688.088985680177</v>
      </c>
    </row>
    <row r="41" spans="2:13" ht="12.75">
      <c r="B41" s="91">
        <v>7</v>
      </c>
      <c r="C41" s="90" t="s">
        <v>97</v>
      </c>
      <c r="D41" s="90">
        <v>821</v>
      </c>
      <c r="E41" s="98">
        <v>673</v>
      </c>
      <c r="F41" s="86">
        <f t="shared" si="8"/>
        <v>3076.030625</v>
      </c>
      <c r="G41" s="87">
        <f t="shared" si="9"/>
        <v>241.46840406249999</v>
      </c>
      <c r="H41" s="88">
        <f t="shared" si="10"/>
        <v>71.60999295</v>
      </c>
      <c r="I41" s="88">
        <f t="shared" si="11"/>
        <v>152.17123501875</v>
      </c>
      <c r="J41" s="88">
        <f t="shared" si="12"/>
        <v>11.945441948971874</v>
      </c>
      <c r="K41" s="88">
        <f t="shared" si="13"/>
        <v>28.345622209374998</v>
      </c>
      <c r="L41" s="89">
        <f t="shared" si="14"/>
        <v>2570.489928810403</v>
      </c>
      <c r="M41" s="88">
        <f t="shared" si="15"/>
        <v>16861.308622326855</v>
      </c>
    </row>
    <row r="42" spans="2:13" ht="12.75">
      <c r="B42" s="90">
        <v>6</v>
      </c>
      <c r="C42" s="90" t="s">
        <v>27</v>
      </c>
      <c r="D42" s="90">
        <v>759</v>
      </c>
      <c r="E42" s="91">
        <v>626</v>
      </c>
      <c r="F42" s="86">
        <f t="shared" si="8"/>
        <v>2861.21125</v>
      </c>
      <c r="G42" s="87">
        <f t="shared" si="9"/>
        <v>224.605083125</v>
      </c>
      <c r="H42" s="88">
        <f t="shared" si="10"/>
        <v>66.60899789999999</v>
      </c>
      <c r="I42" s="88">
        <f t="shared" si="11"/>
        <v>141.54412053749996</v>
      </c>
      <c r="J42" s="88">
        <f t="shared" si="12"/>
        <v>11.11121346219375</v>
      </c>
      <c r="K42" s="88">
        <f t="shared" si="13"/>
        <v>26.36606166875</v>
      </c>
      <c r="L42" s="89">
        <f t="shared" si="14"/>
        <v>2390.975773306556</v>
      </c>
      <c r="M42" s="88">
        <f t="shared" si="15"/>
        <v>15683.772953308488</v>
      </c>
    </row>
    <row r="43" spans="2:13" ht="12.75">
      <c r="B43" s="90">
        <v>5</v>
      </c>
      <c r="C43" s="90" t="s">
        <v>27</v>
      </c>
      <c r="D43" s="90">
        <v>712</v>
      </c>
      <c r="E43" s="91">
        <v>590</v>
      </c>
      <c r="F43" s="86">
        <f t="shared" si="8"/>
        <v>2696.66875</v>
      </c>
      <c r="G43" s="87">
        <f t="shared" si="9"/>
        <v>211.688496875</v>
      </c>
      <c r="H43" s="88">
        <f t="shared" si="10"/>
        <v>62.7784485</v>
      </c>
      <c r="I43" s="88">
        <f t="shared" si="11"/>
        <v>133.4042030625</v>
      </c>
      <c r="J43" s="88">
        <f t="shared" si="12"/>
        <v>10.47222994040625</v>
      </c>
      <c r="K43" s="88">
        <f t="shared" si="13"/>
        <v>24.84980253125</v>
      </c>
      <c r="L43" s="89">
        <f t="shared" si="14"/>
        <v>2253.4755690908437</v>
      </c>
      <c r="M43" s="88">
        <f t="shared" si="15"/>
        <v>14781.830738741226</v>
      </c>
    </row>
    <row r="44" spans="2:13" ht="12.75">
      <c r="B44" s="90">
        <v>4</v>
      </c>
      <c r="C44" s="90" t="s">
        <v>27</v>
      </c>
      <c r="D44" s="90">
        <v>660</v>
      </c>
      <c r="E44" s="91">
        <v>551</v>
      </c>
      <c r="F44" s="86">
        <f t="shared" si="8"/>
        <v>2518.414375</v>
      </c>
      <c r="G44" s="87">
        <f t="shared" si="9"/>
        <v>197.6955284375</v>
      </c>
      <c r="H44" s="88">
        <f t="shared" si="10"/>
        <v>58.628686650000006</v>
      </c>
      <c r="I44" s="88">
        <f t="shared" si="11"/>
        <v>124.58595913125</v>
      </c>
      <c r="J44" s="88">
        <f t="shared" si="12"/>
        <v>9.779997791803124</v>
      </c>
      <c r="K44" s="88">
        <f t="shared" si="13"/>
        <v>23.207188465625</v>
      </c>
      <c r="L44" s="89">
        <f t="shared" si="14"/>
        <v>2104.5170145238217</v>
      </c>
      <c r="M44" s="88">
        <f t="shared" si="15"/>
        <v>13804.726672960025</v>
      </c>
    </row>
    <row r="45" spans="2:13" ht="12.75">
      <c r="B45" s="90">
        <v>3</v>
      </c>
      <c r="C45" s="90" t="s">
        <v>27</v>
      </c>
      <c r="D45" s="90">
        <v>616</v>
      </c>
      <c r="E45" s="91">
        <v>517</v>
      </c>
      <c r="F45" s="86">
        <f t="shared" si="8"/>
        <v>2363.013125</v>
      </c>
      <c r="G45" s="87">
        <f t="shared" si="9"/>
        <v>185.4965303125</v>
      </c>
      <c r="H45" s="88">
        <f t="shared" si="10"/>
        <v>55.01094555</v>
      </c>
      <c r="I45" s="88">
        <f t="shared" si="11"/>
        <v>116.89825929374999</v>
      </c>
      <c r="J45" s="88">
        <f t="shared" si="12"/>
        <v>9.176513354559374</v>
      </c>
      <c r="K45" s="88">
        <f t="shared" si="13"/>
        <v>21.775165946875</v>
      </c>
      <c r="L45" s="89">
        <f t="shared" si="14"/>
        <v>1974.6557105423155</v>
      </c>
      <c r="M45" s="88">
        <f t="shared" si="15"/>
        <v>12952.892359202056</v>
      </c>
    </row>
    <row r="46" spans="2:13" ht="12.75">
      <c r="B46" s="90">
        <v>2</v>
      </c>
      <c r="C46" s="90" t="s">
        <v>27</v>
      </c>
      <c r="D46" s="90">
        <v>572</v>
      </c>
      <c r="E46" s="91">
        <v>483</v>
      </c>
      <c r="F46" s="86">
        <f t="shared" si="8"/>
        <v>2207.611875</v>
      </c>
      <c r="G46" s="87">
        <f t="shared" si="9"/>
        <v>173.2975321875</v>
      </c>
      <c r="H46" s="88">
        <f t="shared" si="10"/>
        <v>51.39320445</v>
      </c>
      <c r="I46" s="88">
        <f t="shared" si="11"/>
        <v>109.21055945624998</v>
      </c>
      <c r="J46" s="88">
        <f t="shared" si="12"/>
        <v>8.573028917315623</v>
      </c>
      <c r="K46" s="88">
        <f t="shared" si="13"/>
        <v>20.343143428125</v>
      </c>
      <c r="L46" s="89">
        <f t="shared" si="14"/>
        <v>1844.7944065608094</v>
      </c>
      <c r="M46" s="88">
        <f t="shared" si="15"/>
        <v>12101.058045444088</v>
      </c>
    </row>
    <row r="47" spans="2:13" ht="12.75">
      <c r="B47" s="90">
        <v>1</v>
      </c>
      <c r="C47" s="90" t="s">
        <v>28</v>
      </c>
      <c r="D47" s="90">
        <v>504</v>
      </c>
      <c r="E47" s="91">
        <v>434</v>
      </c>
      <c r="F47" s="86">
        <f t="shared" si="8"/>
        <v>1983.65125</v>
      </c>
      <c r="G47" s="87">
        <f t="shared" si="9"/>
        <v>155.71662312499998</v>
      </c>
      <c r="H47" s="88">
        <f t="shared" si="10"/>
        <v>46.1794011</v>
      </c>
      <c r="I47" s="88">
        <f t="shared" si="11"/>
        <v>98.13122733749998</v>
      </c>
      <c r="J47" s="88">
        <f t="shared" si="12"/>
        <v>7.703301345993748</v>
      </c>
      <c r="K47" s="88">
        <f t="shared" si="13"/>
        <v>18.279346268749997</v>
      </c>
      <c r="L47" s="89">
        <f t="shared" si="14"/>
        <v>1657.6413508227563</v>
      </c>
      <c r="M47" s="88">
        <f t="shared" si="15"/>
        <v>10873.414475616428</v>
      </c>
    </row>
    <row r="48" spans="2:13" ht="12.75">
      <c r="B48" s="91"/>
      <c r="C48" s="60"/>
      <c r="D48" s="98"/>
      <c r="E48" s="98"/>
      <c r="F48" s="183"/>
      <c r="G48" s="183"/>
      <c r="H48" s="183"/>
      <c r="I48" s="183"/>
      <c r="J48" s="183"/>
      <c r="K48" s="183"/>
      <c r="L48" s="74"/>
      <c r="M48" s="88"/>
    </row>
    <row r="49" spans="2:13" ht="12.75">
      <c r="B49" s="76"/>
      <c r="C49" s="77"/>
      <c r="D49" s="312" t="s">
        <v>199</v>
      </c>
      <c r="E49" s="312"/>
      <c r="F49" s="312"/>
      <c r="G49" s="312"/>
      <c r="H49" s="312"/>
      <c r="I49" s="312"/>
      <c r="J49" s="312"/>
      <c r="K49" s="312"/>
      <c r="L49" s="181"/>
      <c r="M49" s="88"/>
    </row>
    <row r="50" spans="2:13" ht="12.75">
      <c r="B50" s="91"/>
      <c r="C50" s="60"/>
      <c r="D50" s="256"/>
      <c r="E50" s="98"/>
      <c r="F50" s="183"/>
      <c r="G50" s="183"/>
      <c r="H50" s="183"/>
      <c r="I50" s="183"/>
      <c r="J50" s="183"/>
      <c r="K50" s="183"/>
      <c r="L50" s="74"/>
      <c r="M50" s="88"/>
    </row>
    <row r="51" spans="2:13" ht="12.75">
      <c r="B51" s="90">
        <v>12</v>
      </c>
      <c r="C51" s="90"/>
      <c r="D51" s="90">
        <v>801</v>
      </c>
      <c r="E51" s="91">
        <v>658</v>
      </c>
      <c r="F51" s="86">
        <f aca="true" t="shared" si="16" ref="F51:F62">E51*PA/12</f>
        <v>3007.47125</v>
      </c>
      <c r="G51" s="87">
        <f aca="true" t="shared" si="17" ref="G51:G62">F51*pension</f>
        <v>236.086493125</v>
      </c>
      <c r="H51" s="88">
        <f aca="true" t="shared" si="18" ref="H51:H62">(F51*97/100)*C.S.G.N.D</f>
        <v>70.01393069999999</v>
      </c>
      <c r="I51" s="88">
        <f aca="true" t="shared" si="19" ref="I51:I62">F51*97/100*C.S.G.D</f>
        <v>148.77960273749997</v>
      </c>
      <c r="J51" s="88">
        <f aca="true" t="shared" si="20" ref="J51:J62">F51*97/100*R.D.S</f>
        <v>14.586235562499999</v>
      </c>
      <c r="K51" s="88">
        <f aca="true" t="shared" si="21" ref="K51:K62">IF(F51-G51&gt;Seuil*BRUT,(F51-G51)*1/100,0)</f>
        <v>27.71384756875</v>
      </c>
      <c r="L51" s="89">
        <f aca="true" t="shared" si="22" ref="L51:L62">F51-(G51+H51+I51+J51+K51)</f>
        <v>2510.29114030625</v>
      </c>
      <c r="M51" s="88">
        <f aca="true" t="shared" si="23" ref="M51:M62">L51*6.55957</f>
        <v>16466.430455218666</v>
      </c>
    </row>
    <row r="52" spans="2:13" ht="12.75">
      <c r="B52" s="90">
        <v>11</v>
      </c>
      <c r="C52" s="90" t="s">
        <v>24</v>
      </c>
      <c r="D52" s="90">
        <v>759</v>
      </c>
      <c r="E52" s="91">
        <v>626</v>
      </c>
      <c r="F52" s="86">
        <f t="shared" si="16"/>
        <v>2861.21125</v>
      </c>
      <c r="G52" s="87">
        <f t="shared" si="17"/>
        <v>224.605083125</v>
      </c>
      <c r="H52" s="88">
        <f t="shared" si="18"/>
        <v>66.60899789999999</v>
      </c>
      <c r="I52" s="88">
        <f t="shared" si="19"/>
        <v>141.54412053749996</v>
      </c>
      <c r="J52" s="88">
        <f t="shared" si="20"/>
        <v>13.876874562499998</v>
      </c>
      <c r="K52" s="88">
        <f t="shared" si="21"/>
        <v>26.36606166875</v>
      </c>
      <c r="L52" s="89">
        <f t="shared" si="22"/>
        <v>2388.21011220625</v>
      </c>
      <c r="M52" s="88">
        <f t="shared" si="23"/>
        <v>15665.631405724751</v>
      </c>
    </row>
    <row r="53" spans="2:13" ht="12.75">
      <c r="B53" s="90">
        <v>10</v>
      </c>
      <c r="C53" s="90" t="s">
        <v>26</v>
      </c>
      <c r="D53" s="90">
        <v>703</v>
      </c>
      <c r="E53" s="91">
        <v>584</v>
      </c>
      <c r="F53" s="86">
        <f t="shared" si="16"/>
        <v>2669.245</v>
      </c>
      <c r="G53" s="87">
        <f t="shared" si="17"/>
        <v>209.5357325</v>
      </c>
      <c r="H53" s="88">
        <f t="shared" si="18"/>
        <v>62.1400236</v>
      </c>
      <c r="I53" s="88">
        <f t="shared" si="19"/>
        <v>132.04755014999998</v>
      </c>
      <c r="J53" s="88">
        <f t="shared" si="20"/>
        <v>12.94583825</v>
      </c>
      <c r="K53" s="88">
        <f t="shared" si="21"/>
        <v>24.597092675</v>
      </c>
      <c r="L53" s="89">
        <f t="shared" si="22"/>
        <v>2227.978762825</v>
      </c>
      <c r="M53" s="88">
        <f t="shared" si="23"/>
        <v>14614.582653263986</v>
      </c>
    </row>
    <row r="54" spans="2:13" ht="12.75">
      <c r="B54" s="90">
        <v>9</v>
      </c>
      <c r="C54" s="90" t="s">
        <v>26</v>
      </c>
      <c r="D54" s="90">
        <v>653</v>
      </c>
      <c r="E54" s="91">
        <v>545</v>
      </c>
      <c r="F54" s="86">
        <f t="shared" si="16"/>
        <v>2490.990625</v>
      </c>
      <c r="G54" s="87">
        <f t="shared" si="17"/>
        <v>195.5427640625</v>
      </c>
      <c r="H54" s="88">
        <f t="shared" si="18"/>
        <v>57.990261749999995</v>
      </c>
      <c r="I54" s="88">
        <f t="shared" si="19"/>
        <v>123.22930621874997</v>
      </c>
      <c r="J54" s="88">
        <f t="shared" si="20"/>
        <v>12.081304531249998</v>
      </c>
      <c r="K54" s="88">
        <f t="shared" si="21"/>
        <v>22.954478609375002</v>
      </c>
      <c r="L54" s="89">
        <f t="shared" si="22"/>
        <v>2079.192509828125</v>
      </c>
      <c r="M54" s="88">
        <f t="shared" si="23"/>
        <v>13638.608811693273</v>
      </c>
    </row>
    <row r="55" spans="2:13" ht="12.75">
      <c r="B55" s="90">
        <v>8</v>
      </c>
      <c r="C55" s="90" t="s">
        <v>26</v>
      </c>
      <c r="D55" s="90">
        <v>625</v>
      </c>
      <c r="E55" s="91">
        <v>524</v>
      </c>
      <c r="F55" s="86">
        <f t="shared" si="16"/>
        <v>2395.0074999999997</v>
      </c>
      <c r="G55" s="87">
        <f t="shared" si="17"/>
        <v>188.00808874999998</v>
      </c>
      <c r="H55" s="88">
        <f t="shared" si="18"/>
        <v>55.75577459999999</v>
      </c>
      <c r="I55" s="88">
        <f t="shared" si="19"/>
        <v>118.48102102499998</v>
      </c>
      <c r="J55" s="88">
        <f t="shared" si="20"/>
        <v>11.615786374999997</v>
      </c>
      <c r="K55" s="88">
        <f t="shared" si="21"/>
        <v>22.069994112499998</v>
      </c>
      <c r="L55" s="89">
        <f t="shared" si="22"/>
        <v>1999.0768351374998</v>
      </c>
      <c r="M55" s="88">
        <f t="shared" si="23"/>
        <v>13113.08443546289</v>
      </c>
    </row>
    <row r="56" spans="2:13" ht="12.75">
      <c r="B56" s="90">
        <v>7</v>
      </c>
      <c r="C56" s="90" t="s">
        <v>26</v>
      </c>
      <c r="D56" s="90">
        <v>588</v>
      </c>
      <c r="E56" s="91">
        <v>496</v>
      </c>
      <c r="F56" s="86">
        <f t="shared" si="16"/>
        <v>2267.0299999999997</v>
      </c>
      <c r="G56" s="87">
        <f t="shared" si="17"/>
        <v>177.96185499999999</v>
      </c>
      <c r="H56" s="88">
        <f t="shared" si="18"/>
        <v>52.77645839999999</v>
      </c>
      <c r="I56" s="88">
        <f t="shared" si="19"/>
        <v>112.14997409999997</v>
      </c>
      <c r="J56" s="88">
        <f t="shared" si="20"/>
        <v>10.995095499999998</v>
      </c>
      <c r="K56" s="88">
        <f t="shared" si="21"/>
        <v>20.89068145</v>
      </c>
      <c r="L56" s="89">
        <f t="shared" si="22"/>
        <v>1892.2559355499998</v>
      </c>
      <c r="M56" s="88">
        <f t="shared" si="23"/>
        <v>12412.385267155712</v>
      </c>
    </row>
    <row r="57" spans="2:13" ht="12.75">
      <c r="B57" s="90">
        <v>6</v>
      </c>
      <c r="C57" s="90" t="s">
        <v>97</v>
      </c>
      <c r="D57" s="90">
        <v>542</v>
      </c>
      <c r="E57" s="91">
        <v>461</v>
      </c>
      <c r="F57" s="86">
        <f t="shared" si="16"/>
        <v>2107.058125</v>
      </c>
      <c r="G57" s="87">
        <f t="shared" si="17"/>
        <v>165.4040628125</v>
      </c>
      <c r="H57" s="88">
        <f t="shared" si="18"/>
        <v>49.052313149999996</v>
      </c>
      <c r="I57" s="88">
        <f t="shared" si="19"/>
        <v>104.23616544374998</v>
      </c>
      <c r="J57" s="88">
        <f t="shared" si="20"/>
        <v>10.21923190625</v>
      </c>
      <c r="K57" s="88">
        <f t="shared" si="21"/>
        <v>19.416540621875</v>
      </c>
      <c r="L57" s="89">
        <f t="shared" si="22"/>
        <v>1758.729811065625</v>
      </c>
      <c r="M57" s="88">
        <f t="shared" si="23"/>
        <v>11536.511306771741</v>
      </c>
    </row>
    <row r="58" spans="2:13" ht="12.75">
      <c r="B58" s="90">
        <v>5</v>
      </c>
      <c r="C58" s="90" t="s">
        <v>27</v>
      </c>
      <c r="D58" s="90">
        <v>500</v>
      </c>
      <c r="E58" s="91">
        <v>431</v>
      </c>
      <c r="F58" s="86">
        <f t="shared" si="16"/>
        <v>1969.939375</v>
      </c>
      <c r="G58" s="87">
        <f t="shared" si="17"/>
        <v>154.64024093749998</v>
      </c>
      <c r="H58" s="88">
        <f t="shared" si="18"/>
        <v>45.86018865</v>
      </c>
      <c r="I58" s="88">
        <f t="shared" si="19"/>
        <v>97.45290088124999</v>
      </c>
      <c r="J58" s="88">
        <f t="shared" si="20"/>
        <v>9.554205968749999</v>
      </c>
      <c r="K58" s="88">
        <f t="shared" si="21"/>
        <v>18.152991340625</v>
      </c>
      <c r="L58" s="89">
        <f t="shared" si="22"/>
        <v>1644.278847221875</v>
      </c>
      <c r="M58" s="88">
        <f t="shared" si="23"/>
        <v>10785.762197871194</v>
      </c>
    </row>
    <row r="59" spans="2:13" ht="12.75">
      <c r="B59" s="90">
        <v>4</v>
      </c>
      <c r="C59" s="90" t="s">
        <v>27</v>
      </c>
      <c r="D59" s="90">
        <v>466</v>
      </c>
      <c r="E59" s="91">
        <v>408</v>
      </c>
      <c r="F59" s="86">
        <f t="shared" si="16"/>
        <v>1864.8149999999998</v>
      </c>
      <c r="G59" s="87">
        <f t="shared" si="17"/>
        <v>146.38797749999998</v>
      </c>
      <c r="H59" s="88">
        <f t="shared" si="18"/>
        <v>43.4128932</v>
      </c>
      <c r="I59" s="88">
        <f t="shared" si="19"/>
        <v>92.25239804999998</v>
      </c>
      <c r="J59" s="88">
        <f t="shared" si="20"/>
        <v>9.04435275</v>
      </c>
      <c r="K59" s="88">
        <f t="shared" si="21"/>
        <v>17.184270225</v>
      </c>
      <c r="L59" s="89">
        <f t="shared" si="22"/>
        <v>1556.533108275</v>
      </c>
      <c r="M59" s="88">
        <f t="shared" si="23"/>
        <v>10210.18788104744</v>
      </c>
    </row>
    <row r="60" spans="2:13" ht="12.75">
      <c r="B60" s="90">
        <v>3</v>
      </c>
      <c r="C60" s="90" t="s">
        <v>27</v>
      </c>
      <c r="D60" s="90">
        <v>442</v>
      </c>
      <c r="E60" s="91">
        <v>389</v>
      </c>
      <c r="F60" s="86">
        <f t="shared" si="16"/>
        <v>1777.9731249999998</v>
      </c>
      <c r="G60" s="87">
        <f t="shared" si="17"/>
        <v>139.57089031249998</v>
      </c>
      <c r="H60" s="88">
        <f t="shared" si="18"/>
        <v>41.39121434999999</v>
      </c>
      <c r="I60" s="88">
        <f t="shared" si="19"/>
        <v>87.95633049374997</v>
      </c>
      <c r="J60" s="88">
        <f t="shared" si="20"/>
        <v>8.623169656249999</v>
      </c>
      <c r="K60" s="88">
        <f t="shared" si="21"/>
        <v>16.384022346874996</v>
      </c>
      <c r="L60" s="89">
        <f t="shared" si="22"/>
        <v>1484.0474978406248</v>
      </c>
      <c r="M60" s="88">
        <f t="shared" si="23"/>
        <v>9734.713445410427</v>
      </c>
    </row>
    <row r="61" spans="2:13" ht="12.75">
      <c r="B61" s="90">
        <v>2</v>
      </c>
      <c r="C61" s="90" t="s">
        <v>28</v>
      </c>
      <c r="D61" s="90">
        <v>423</v>
      </c>
      <c r="E61" s="91">
        <v>376</v>
      </c>
      <c r="F61" s="86">
        <f t="shared" si="16"/>
        <v>1718.555</v>
      </c>
      <c r="G61" s="87">
        <f t="shared" si="17"/>
        <v>134.9065675</v>
      </c>
      <c r="H61" s="88">
        <f t="shared" si="18"/>
        <v>40.007960399999995</v>
      </c>
      <c r="I61" s="88">
        <f t="shared" si="19"/>
        <v>85.01691584999999</v>
      </c>
      <c r="J61" s="88">
        <f t="shared" si="20"/>
        <v>8.334991749999999</v>
      </c>
      <c r="K61" s="88">
        <f t="shared" si="21"/>
        <v>15.836484325</v>
      </c>
      <c r="L61" s="89">
        <f t="shared" si="22"/>
        <v>1434.452080175</v>
      </c>
      <c r="M61" s="88">
        <f t="shared" si="23"/>
        <v>9409.388831553524</v>
      </c>
    </row>
    <row r="62" spans="2:13" ht="12.75">
      <c r="B62" s="90">
        <v>1</v>
      </c>
      <c r="C62" s="90" t="s">
        <v>28</v>
      </c>
      <c r="D62" s="90">
        <v>379</v>
      </c>
      <c r="E62" s="91">
        <v>349</v>
      </c>
      <c r="F62" s="86">
        <f t="shared" si="16"/>
        <v>1595.148125</v>
      </c>
      <c r="G62" s="87">
        <f t="shared" si="17"/>
        <v>125.21912781249999</v>
      </c>
      <c r="H62" s="88">
        <f t="shared" si="18"/>
        <v>37.135048350000005</v>
      </c>
      <c r="I62" s="88">
        <f t="shared" si="19"/>
        <v>78.91197774375</v>
      </c>
      <c r="J62" s="88">
        <f t="shared" si="20"/>
        <v>7.736468406250001</v>
      </c>
      <c r="K62" s="88">
        <f t="shared" si="21"/>
        <v>14.699289971875</v>
      </c>
      <c r="L62" s="89">
        <f t="shared" si="22"/>
        <v>1331.4462127156248</v>
      </c>
      <c r="M62" s="88">
        <f t="shared" si="23"/>
        <v>8733.714633543032</v>
      </c>
    </row>
    <row r="63" spans="2:13" ht="12.75">
      <c r="B63" s="64"/>
      <c r="C63" s="138"/>
      <c r="D63" s="138"/>
      <c r="E63" s="138"/>
      <c r="F63" s="140"/>
      <c r="G63" s="140"/>
      <c r="H63" s="140"/>
      <c r="I63" s="140"/>
      <c r="J63" s="140"/>
      <c r="K63" s="140"/>
      <c r="L63" s="141"/>
      <c r="M63" s="18"/>
    </row>
    <row r="64" spans="2:14" s="5" customFormat="1" ht="11.25">
      <c r="B64" s="298" t="str">
        <f>FORMULES!E5</f>
        <v> -- Indemnité  de  Résidence  plancher  INM  298 ----- Prix point mensuel net : 3,857 euros (I.R. non comprise)</v>
      </c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38"/>
    </row>
    <row r="65" spans="12:13" ht="12.75">
      <c r="L65" s="38"/>
      <c r="M65"/>
    </row>
    <row r="66" spans="12:13" ht="12.75">
      <c r="L66" s="38"/>
      <c r="M66"/>
    </row>
    <row r="67" spans="12:13" ht="12.75">
      <c r="L67" s="38"/>
      <c r="M67"/>
    </row>
    <row r="68" spans="12:13" ht="12.75">
      <c r="L68" s="38"/>
      <c r="M68"/>
    </row>
    <row r="69" ht="12.75">
      <c r="M69" s="146"/>
    </row>
    <row r="70" spans="2:13" ht="19.5" customHeight="1">
      <c r="B70" s="290" t="s">
        <v>194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</row>
    <row r="72" spans="2:13" ht="12.75"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</row>
    <row r="73" spans="2:13" ht="12.75">
      <c r="B73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2:14" ht="12.75" customHeight="1">
      <c r="B74" s="291" t="s">
        <v>64</v>
      </c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3"/>
    </row>
    <row r="75" spans="2:13" ht="12.75">
      <c r="B75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6:13" ht="12.75">
      <c r="F76" s="252"/>
      <c r="G76" s="252"/>
      <c r="H76" s="304" t="s">
        <v>36</v>
      </c>
      <c r="I76" s="304"/>
      <c r="J76" s="304"/>
      <c r="K76" s="304"/>
      <c r="L76" s="203"/>
      <c r="M76" s="44">
        <f>DATE</f>
        <v>39722</v>
      </c>
    </row>
    <row r="77" spans="2:13" ht="12.75">
      <c r="B77" s="311"/>
      <c r="C77" s="311"/>
      <c r="D77" s="311"/>
      <c r="E77" s="176"/>
      <c r="F77" s="176"/>
      <c r="G77" s="176"/>
      <c r="H77" s="176"/>
      <c r="I77" s="176"/>
      <c r="J77" s="176"/>
      <c r="K77" s="176"/>
      <c r="L77" s="176"/>
      <c r="M77" s="258"/>
    </row>
    <row r="78" spans="2:13" ht="12.75">
      <c r="B78" s="177"/>
      <c r="C78" s="110"/>
      <c r="E78" s="110"/>
      <c r="F78" s="110"/>
      <c r="G78" s="110"/>
      <c r="H78" s="110"/>
      <c r="I78" s="110"/>
      <c r="J78" s="110"/>
      <c r="K78" s="110"/>
      <c r="L78" s="110"/>
      <c r="M78" s="201"/>
    </row>
    <row r="79" spans="2:14" ht="12.75">
      <c r="B79" s="177"/>
      <c r="C79" s="110"/>
      <c r="F79" s="52" t="s">
        <v>37</v>
      </c>
      <c r="G79" s="52"/>
      <c r="H79" s="53"/>
      <c r="I79" s="53"/>
      <c r="J79" s="53"/>
      <c r="K79" s="53"/>
      <c r="L79" s="54"/>
      <c r="M79" s="55" t="s">
        <v>37</v>
      </c>
      <c r="N79" s="56" t="s">
        <v>38</v>
      </c>
    </row>
    <row r="80" spans="2:14" ht="12.75">
      <c r="B80" s="57" t="s">
        <v>39</v>
      </c>
      <c r="C80" s="57" t="s">
        <v>87</v>
      </c>
      <c r="D80" s="57" t="s">
        <v>20</v>
      </c>
      <c r="E80" s="58" t="s">
        <v>21</v>
      </c>
      <c r="F80" s="59" t="s">
        <v>41</v>
      </c>
      <c r="G80" s="59" t="s">
        <v>65</v>
      </c>
      <c r="H80" s="130" t="s">
        <v>4</v>
      </c>
      <c r="I80" s="57" t="s">
        <v>42</v>
      </c>
      <c r="J80" s="57" t="s">
        <v>42</v>
      </c>
      <c r="K80" s="57" t="s">
        <v>43</v>
      </c>
      <c r="L80" s="57" t="s">
        <v>44</v>
      </c>
      <c r="M80" s="61" t="s">
        <v>45</v>
      </c>
      <c r="N80" s="62" t="s">
        <v>46</v>
      </c>
    </row>
    <row r="81" spans="2:14" ht="12.75">
      <c r="B81" s="63"/>
      <c r="C81" s="63" t="s">
        <v>47</v>
      </c>
      <c r="D81" s="63"/>
      <c r="E81" s="64"/>
      <c r="F81" s="65" t="s">
        <v>48</v>
      </c>
      <c r="G81" s="65"/>
      <c r="H81" s="66">
        <v>0.0785</v>
      </c>
      <c r="I81" s="67">
        <v>0.024</v>
      </c>
      <c r="J81" s="67">
        <v>0.051</v>
      </c>
      <c r="K81" s="67">
        <v>0.005</v>
      </c>
      <c r="L81" s="67">
        <v>0.01</v>
      </c>
      <c r="M81" s="68" t="s">
        <v>48</v>
      </c>
      <c r="N81" s="69"/>
    </row>
    <row r="82" spans="2:14" ht="12.75">
      <c r="B82" s="91"/>
      <c r="C82" s="60"/>
      <c r="D82" s="98"/>
      <c r="E82" s="98"/>
      <c r="F82" s="251"/>
      <c r="G82" s="251"/>
      <c r="H82" s="179"/>
      <c r="I82" s="179"/>
      <c r="J82" s="179"/>
      <c r="K82" s="179"/>
      <c r="L82" s="179"/>
      <c r="M82" s="180"/>
      <c r="N82" s="75"/>
    </row>
    <row r="83" spans="2:14" ht="12.75">
      <c r="B83" s="76"/>
      <c r="C83" s="253"/>
      <c r="D83" s="254" t="s">
        <v>200</v>
      </c>
      <c r="E83" s="254"/>
      <c r="F83" s="254"/>
      <c r="G83" s="254"/>
      <c r="H83" s="254"/>
      <c r="I83" s="254"/>
      <c r="J83" s="254"/>
      <c r="K83" s="79"/>
      <c r="L83" s="79"/>
      <c r="M83" s="181"/>
      <c r="N83" s="88"/>
    </row>
    <row r="84" spans="2:14" ht="12.75">
      <c r="B84" s="91"/>
      <c r="C84" s="60"/>
      <c r="D84" s="256"/>
      <c r="E84" s="98"/>
      <c r="F84" s="98"/>
      <c r="G84" s="98"/>
      <c r="H84" s="98"/>
      <c r="I84" s="98"/>
      <c r="J84" s="98"/>
      <c r="K84" s="98"/>
      <c r="L84" s="98"/>
      <c r="M84" s="74"/>
      <c r="N84" s="88"/>
    </row>
    <row r="85" spans="2:15" ht="12.75">
      <c r="B85" s="90">
        <v>6</v>
      </c>
      <c r="C85" s="90"/>
      <c r="D85" s="90" t="s">
        <v>165</v>
      </c>
      <c r="E85" s="91"/>
      <c r="F85" s="86"/>
      <c r="G85" s="135"/>
      <c r="H85" s="88"/>
      <c r="I85" s="88"/>
      <c r="J85" s="88"/>
      <c r="K85" s="88"/>
      <c r="L85" s="88"/>
      <c r="M85" s="89"/>
      <c r="N85" s="88"/>
      <c r="O85" s="91"/>
    </row>
    <row r="86" spans="2:15" ht="12.75">
      <c r="B86" s="90">
        <v>5</v>
      </c>
      <c r="C86" s="90" t="s">
        <v>26</v>
      </c>
      <c r="D86" s="90">
        <v>1015</v>
      </c>
      <c r="E86" s="91">
        <v>821</v>
      </c>
      <c r="F86" s="86">
        <f>E86*PA/12</f>
        <v>3752.483125</v>
      </c>
      <c r="G86" s="135">
        <f>INT(F86)/100</f>
        <v>37.52</v>
      </c>
      <c r="H86" s="88">
        <f>F86*pension</f>
        <v>294.5699253125</v>
      </c>
      <c r="I86" s="88">
        <f>((F86+G86)*97/100)*C.S.G.N.D</f>
        <v>88.23127275000002</v>
      </c>
      <c r="J86" s="88">
        <f>(F86+G86)*97/100*C.S.G.D</f>
        <v>187.49145459375</v>
      </c>
      <c r="K86" s="88">
        <f>(F86+G86)*97/100*R.D.S</f>
        <v>18.381515156250003</v>
      </c>
      <c r="L86" s="88">
        <f>IF((F86+G86)-H86&gt;Seuil*BRUT,((F86+G86)-H86)*1/100,0)</f>
        <v>34.954331996875005</v>
      </c>
      <c r="M86" s="89">
        <f>(F86+G86)-(H86+I86+J86+K86+L86)</f>
        <v>3166.374625190625</v>
      </c>
      <c r="N86" s="88">
        <f>M86*6.55957</f>
        <v>20770.05600016167</v>
      </c>
      <c r="O86" s="91"/>
    </row>
    <row r="87" spans="2:15" ht="12.75">
      <c r="B87" s="90">
        <v>4</v>
      </c>
      <c r="C87" s="90" t="s">
        <v>97</v>
      </c>
      <c r="D87" s="90">
        <v>966</v>
      </c>
      <c r="E87" s="91">
        <v>783</v>
      </c>
      <c r="F87" s="86">
        <f>E87*PA/12</f>
        <v>3578.799375</v>
      </c>
      <c r="G87" s="135">
        <f>INT(F87)/100</f>
        <v>35.78</v>
      </c>
      <c r="H87" s="88">
        <f>F87*pension</f>
        <v>280.9357509375</v>
      </c>
      <c r="I87" s="88">
        <f>((F87+G87)*97/100)*C.S.G.N.D</f>
        <v>84.14740785000001</v>
      </c>
      <c r="J87" s="88">
        <f>(F87+G87)*97/100*C.S.G.D</f>
        <v>178.81324168125002</v>
      </c>
      <c r="K87" s="88">
        <f>(F87+G87)*97/100*R.D.S</f>
        <v>17.530709968750003</v>
      </c>
      <c r="L87" s="88">
        <f>IF((F87+G87)-H87&gt;Seuil*BRUT,((F87+G87)-H87)*1/100,0)</f>
        <v>33.336436240625005</v>
      </c>
      <c r="M87" s="89">
        <f>(F87+G87)-(H87+I87+J87+K87+L87)</f>
        <v>3019.8158283218754</v>
      </c>
      <c r="N87" s="88">
        <f>M87*6.55957</f>
        <v>19808.693312985324</v>
      </c>
      <c r="O87" s="91"/>
    </row>
    <row r="88" spans="2:15" ht="12.75">
      <c r="B88" s="90">
        <v>3</v>
      </c>
      <c r="C88" s="90" t="s">
        <v>27</v>
      </c>
      <c r="D88" s="90">
        <v>925</v>
      </c>
      <c r="E88" s="91">
        <v>752</v>
      </c>
      <c r="F88" s="86">
        <f>E88*PA/12</f>
        <v>3437.11</v>
      </c>
      <c r="G88" s="135">
        <f>INT(F88)/100</f>
        <v>34.37</v>
      </c>
      <c r="H88" s="88">
        <f>F88*pension</f>
        <v>269.813135</v>
      </c>
      <c r="I88" s="88">
        <f>((F88+G88)*97/100)*C.S.G.N.D</f>
        <v>80.8160544</v>
      </c>
      <c r="J88" s="88">
        <f>(F88+G88)*97/100*C.S.G.D</f>
        <v>171.7341156</v>
      </c>
      <c r="K88" s="88">
        <f>(F88+G88)*97/100*R.D.S</f>
        <v>16.836678</v>
      </c>
      <c r="L88" s="88">
        <f>IF((F88+G88)-H88&gt;Seuil*BRUT,((F88+G88)-H88)*1/100,0)</f>
        <v>32.01666865</v>
      </c>
      <c r="M88" s="89">
        <f>(F88+G88)-(H88+I88+J88+K88+L88)</f>
        <v>2900.26334835</v>
      </c>
      <c r="N88" s="88">
        <f>M88*6.55957</f>
        <v>19024.480451936208</v>
      </c>
      <c r="O88" s="91"/>
    </row>
    <row r="89" spans="2:15" ht="12.75">
      <c r="B89" s="90">
        <v>2</v>
      </c>
      <c r="C89" s="90" t="s">
        <v>27</v>
      </c>
      <c r="D89" s="90">
        <v>865</v>
      </c>
      <c r="E89" s="91">
        <v>707</v>
      </c>
      <c r="F89" s="86">
        <f>E89*PA/12</f>
        <v>3231.4318749999998</v>
      </c>
      <c r="G89" s="135">
        <f>INT(F89)/100</f>
        <v>32.31</v>
      </c>
      <c r="H89" s="88">
        <f>F89*pension</f>
        <v>253.6674021875</v>
      </c>
      <c r="I89" s="88">
        <f>((F89+G89)*97/100)*C.S.G.N.D</f>
        <v>75.97991085</v>
      </c>
      <c r="J89" s="88">
        <f>(F89+G89)*97/100*C.S.G.D</f>
        <v>161.45731055624998</v>
      </c>
      <c r="K89" s="88">
        <f>(F89+G89)*97/100*R.D.S</f>
        <v>15.82914809375</v>
      </c>
      <c r="L89" s="88">
        <f>IF((F89+G89)-H89&gt;Seuil*BRUT,((F89+G89)-H89)*1/100,0)</f>
        <v>30.100744728124997</v>
      </c>
      <c r="M89" s="89">
        <f>(F89+G89)-(H89+I89+J89+K89+L89)</f>
        <v>2726.7073585843746</v>
      </c>
      <c r="N89" s="88">
        <f>M89*6.55957</f>
        <v>17886.027788149306</v>
      </c>
      <c r="O89" s="91"/>
    </row>
    <row r="90" spans="2:15" ht="12.75">
      <c r="B90" s="90">
        <v>1</v>
      </c>
      <c r="C90" s="90" t="s">
        <v>196</v>
      </c>
      <c r="D90" s="90">
        <v>811</v>
      </c>
      <c r="E90" s="91">
        <v>665</v>
      </c>
      <c r="F90" s="86">
        <f>E90*PA/12</f>
        <v>3039.4656249999994</v>
      </c>
      <c r="G90" s="135">
        <f>INT(F90)/100</f>
        <v>30.39</v>
      </c>
      <c r="H90" s="88">
        <f>F90*pension</f>
        <v>238.59805156249996</v>
      </c>
      <c r="I90" s="88">
        <f>((F90+G90)*97/100)*C.S.G.N.D</f>
        <v>71.46623894999998</v>
      </c>
      <c r="J90" s="88">
        <f>(F90+G90)*97/100*C.S.G.D</f>
        <v>151.86575776874994</v>
      </c>
      <c r="K90" s="88">
        <f>(F90+G90)*97/100*R.D.S</f>
        <v>14.888799781249995</v>
      </c>
      <c r="L90" s="88">
        <f>IF((F90+G90)-H90&gt;Seuil*BRUT,((F90+G90)-H90)*1/100,0)</f>
        <v>28.31257573437499</v>
      </c>
      <c r="M90" s="89">
        <f>(F90+G90)-(H90+I90+J90+K90+L90)</f>
        <v>2564.7242012031243</v>
      </c>
      <c r="N90" s="88">
        <f>M90*6.55957</f>
        <v>16823.487928485978</v>
      </c>
      <c r="O90" s="91"/>
    </row>
    <row r="91" spans="2:14" ht="12.75">
      <c r="B91" s="91"/>
      <c r="C91" s="60"/>
      <c r="D91" s="98"/>
      <c r="E91" s="98"/>
      <c r="F91" s="251"/>
      <c r="G91" s="251"/>
      <c r="H91" s="179"/>
      <c r="I91" s="179"/>
      <c r="J91" s="179"/>
      <c r="K91" s="179"/>
      <c r="L91" s="179"/>
      <c r="M91" s="180"/>
      <c r="N91" s="88"/>
    </row>
    <row r="92" spans="2:14" ht="12.75">
      <c r="B92" s="76"/>
      <c r="C92" s="253"/>
      <c r="D92" s="254" t="s">
        <v>197</v>
      </c>
      <c r="E92" s="254"/>
      <c r="F92" s="254"/>
      <c r="G92" s="254"/>
      <c r="H92" s="254"/>
      <c r="I92" s="79"/>
      <c r="J92" s="79"/>
      <c r="K92" s="79"/>
      <c r="L92" s="79"/>
      <c r="M92" s="181"/>
      <c r="N92" s="88"/>
    </row>
    <row r="93" spans="2:14" ht="12.75">
      <c r="B93" s="76"/>
      <c r="C93" s="253"/>
      <c r="D93" s="254"/>
      <c r="E93" s="254"/>
      <c r="F93" s="254"/>
      <c r="G93" s="254"/>
      <c r="H93" s="254"/>
      <c r="I93" s="79"/>
      <c r="J93" s="79"/>
      <c r="K93" s="79"/>
      <c r="L93" s="79"/>
      <c r="M93" s="181"/>
      <c r="N93" s="88"/>
    </row>
    <row r="94" spans="2:14" ht="12.75">
      <c r="B94" s="132">
        <v>6</v>
      </c>
      <c r="C94" s="257"/>
      <c r="D94" s="82">
        <v>1015</v>
      </c>
      <c r="E94" s="79">
        <v>821</v>
      </c>
      <c r="F94" s="86">
        <f aca="true" t="shared" si="24" ref="F94:F99">E94*PA/12</f>
        <v>3752.483125</v>
      </c>
      <c r="G94" s="135">
        <f aca="true" t="shared" si="25" ref="G94:G99">INT(F94)/100</f>
        <v>37.52</v>
      </c>
      <c r="H94" s="88">
        <f aca="true" t="shared" si="26" ref="H94:H99">F94*pension</f>
        <v>294.5699253125</v>
      </c>
      <c r="I94" s="88">
        <f aca="true" t="shared" si="27" ref="I94:I99">((F94+G94)*97/100)*C.S.G.N.D</f>
        <v>88.23127275000002</v>
      </c>
      <c r="J94" s="88">
        <f aca="true" t="shared" si="28" ref="J94:J99">(F94+G94)*97/100*C.S.G.D</f>
        <v>187.49145459375</v>
      </c>
      <c r="K94" s="88">
        <f aca="true" t="shared" si="29" ref="K94:K99">(F94+G94)*97/100*R.D.S</f>
        <v>18.381515156250003</v>
      </c>
      <c r="L94" s="88">
        <f aca="true" t="shared" si="30" ref="L94:L99">IF((F94+G94)-H94&gt;Seuil*BRUT,((F94+G94)-H94)*1/100,0)</f>
        <v>34.954331996875005</v>
      </c>
      <c r="M94" s="89">
        <f aca="true" t="shared" si="31" ref="M94:M99">(F94+G94)-(H94+I94+J94+K94+L94)</f>
        <v>3166.374625190625</v>
      </c>
      <c r="N94" s="88">
        <f aca="true" t="shared" si="32" ref="N94:N99">M94*6.55957</f>
        <v>20770.05600016167</v>
      </c>
    </row>
    <row r="95" spans="2:14" ht="12.75">
      <c r="B95" s="91">
        <v>5</v>
      </c>
      <c r="C95" s="90" t="s">
        <v>26</v>
      </c>
      <c r="D95" s="90">
        <v>966</v>
      </c>
      <c r="E95" s="98">
        <v>783</v>
      </c>
      <c r="F95" s="86">
        <f t="shared" si="24"/>
        <v>3578.799375</v>
      </c>
      <c r="G95" s="135">
        <f t="shared" si="25"/>
        <v>35.78</v>
      </c>
      <c r="H95" s="88">
        <f t="shared" si="26"/>
        <v>280.9357509375</v>
      </c>
      <c r="I95" s="88">
        <f t="shared" si="27"/>
        <v>84.14740785000001</v>
      </c>
      <c r="J95" s="88">
        <f t="shared" si="28"/>
        <v>178.81324168125002</v>
      </c>
      <c r="K95" s="88">
        <f t="shared" si="29"/>
        <v>17.530709968750003</v>
      </c>
      <c r="L95" s="88">
        <f t="shared" si="30"/>
        <v>33.336436240625005</v>
      </c>
      <c r="M95" s="89">
        <f t="shared" si="31"/>
        <v>3019.8158283218754</v>
      </c>
      <c r="N95" s="88">
        <f t="shared" si="32"/>
        <v>19808.693312985324</v>
      </c>
    </row>
    <row r="96" spans="2:15" ht="12.75">
      <c r="B96" s="90">
        <v>4</v>
      </c>
      <c r="C96" s="90" t="s">
        <v>97</v>
      </c>
      <c r="D96" s="90">
        <v>925</v>
      </c>
      <c r="E96" s="91">
        <v>752</v>
      </c>
      <c r="F96" s="86">
        <f t="shared" si="24"/>
        <v>3437.11</v>
      </c>
      <c r="G96" s="135">
        <f t="shared" si="25"/>
        <v>34.37</v>
      </c>
      <c r="H96" s="88">
        <f t="shared" si="26"/>
        <v>269.813135</v>
      </c>
      <c r="I96" s="88">
        <f t="shared" si="27"/>
        <v>80.8160544</v>
      </c>
      <c r="J96" s="88">
        <f t="shared" si="28"/>
        <v>171.7341156</v>
      </c>
      <c r="K96" s="88">
        <f t="shared" si="29"/>
        <v>16.836678</v>
      </c>
      <c r="L96" s="88">
        <f t="shared" si="30"/>
        <v>32.01666865</v>
      </c>
      <c r="M96" s="89">
        <f t="shared" si="31"/>
        <v>2900.26334835</v>
      </c>
      <c r="N96" s="88">
        <f t="shared" si="32"/>
        <v>19024.480451936208</v>
      </c>
      <c r="O96" s="91"/>
    </row>
    <row r="97" spans="2:15" ht="12.75">
      <c r="B97" s="90">
        <v>3</v>
      </c>
      <c r="C97" s="90" t="s">
        <v>27</v>
      </c>
      <c r="D97" s="90">
        <v>865</v>
      </c>
      <c r="E97" s="91">
        <v>707</v>
      </c>
      <c r="F97" s="86">
        <f t="shared" si="24"/>
        <v>3231.4318749999998</v>
      </c>
      <c r="G97" s="135">
        <f t="shared" si="25"/>
        <v>32.31</v>
      </c>
      <c r="H97" s="88">
        <f t="shared" si="26"/>
        <v>253.6674021875</v>
      </c>
      <c r="I97" s="88">
        <f t="shared" si="27"/>
        <v>75.97991085</v>
      </c>
      <c r="J97" s="88">
        <f t="shared" si="28"/>
        <v>161.45731055624998</v>
      </c>
      <c r="K97" s="88">
        <f t="shared" si="29"/>
        <v>15.82914809375</v>
      </c>
      <c r="L97" s="88">
        <f t="shared" si="30"/>
        <v>30.100744728124997</v>
      </c>
      <c r="M97" s="89">
        <f t="shared" si="31"/>
        <v>2726.7073585843746</v>
      </c>
      <c r="N97" s="88">
        <f t="shared" si="32"/>
        <v>17886.027788149306</v>
      </c>
      <c r="O97" s="91"/>
    </row>
    <row r="98" spans="2:15" ht="12.75">
      <c r="B98" s="90">
        <v>2</v>
      </c>
      <c r="C98" s="90" t="s">
        <v>27</v>
      </c>
      <c r="D98" s="90">
        <v>811</v>
      </c>
      <c r="E98" s="91">
        <v>665</v>
      </c>
      <c r="F98" s="86">
        <f t="shared" si="24"/>
        <v>3039.4656249999994</v>
      </c>
      <c r="G98" s="135">
        <f t="shared" si="25"/>
        <v>30.39</v>
      </c>
      <c r="H98" s="88">
        <f t="shared" si="26"/>
        <v>238.59805156249996</v>
      </c>
      <c r="I98" s="88">
        <f t="shared" si="27"/>
        <v>71.46623894999998</v>
      </c>
      <c r="J98" s="88">
        <f t="shared" si="28"/>
        <v>151.86575776874994</v>
      </c>
      <c r="K98" s="88">
        <f t="shared" si="29"/>
        <v>14.888799781249995</v>
      </c>
      <c r="L98" s="88">
        <f t="shared" si="30"/>
        <v>28.31257573437499</v>
      </c>
      <c r="M98" s="89">
        <f t="shared" si="31"/>
        <v>2564.7242012031243</v>
      </c>
      <c r="N98" s="88">
        <f t="shared" si="32"/>
        <v>16823.487928485978</v>
      </c>
      <c r="O98" s="91"/>
    </row>
    <row r="99" spans="2:15" ht="12.75">
      <c r="B99" s="90">
        <v>1</v>
      </c>
      <c r="C99" s="90" t="s">
        <v>196</v>
      </c>
      <c r="D99" s="90">
        <v>759</v>
      </c>
      <c r="E99" s="91">
        <v>626</v>
      </c>
      <c r="F99" s="86">
        <f t="shared" si="24"/>
        <v>2861.21125</v>
      </c>
      <c r="G99" s="135">
        <f t="shared" si="25"/>
        <v>28.61</v>
      </c>
      <c r="H99" s="88">
        <f t="shared" si="26"/>
        <v>224.605083125</v>
      </c>
      <c r="I99" s="88">
        <f t="shared" si="27"/>
        <v>67.27503870000001</v>
      </c>
      <c r="J99" s="88">
        <f t="shared" si="28"/>
        <v>142.9594572375</v>
      </c>
      <c r="K99" s="88">
        <f t="shared" si="29"/>
        <v>14.015633062500001</v>
      </c>
      <c r="L99" s="88">
        <f t="shared" si="30"/>
        <v>26.65216166875</v>
      </c>
      <c r="M99" s="89">
        <f t="shared" si="31"/>
        <v>2414.31387620625</v>
      </c>
      <c r="N99" s="88">
        <f t="shared" si="32"/>
        <v>15836.86087294623</v>
      </c>
      <c r="O99" s="91"/>
    </row>
    <row r="100" spans="2:14" ht="12.75">
      <c r="B100" s="91"/>
      <c r="C100" s="60"/>
      <c r="D100" s="98"/>
      <c r="E100" s="98"/>
      <c r="F100" s="183"/>
      <c r="G100" s="183"/>
      <c r="H100" s="183"/>
      <c r="I100" s="183"/>
      <c r="J100" s="183"/>
      <c r="K100" s="183"/>
      <c r="L100" s="183"/>
      <c r="M100" s="74"/>
      <c r="N100" s="88"/>
    </row>
    <row r="101" spans="2:14" ht="12.75">
      <c r="B101" s="76"/>
      <c r="C101" s="77"/>
      <c r="D101" s="312" t="s">
        <v>201</v>
      </c>
      <c r="E101" s="312"/>
      <c r="F101" s="312"/>
      <c r="G101" s="312"/>
      <c r="H101" s="312"/>
      <c r="I101" s="312"/>
      <c r="J101" s="94"/>
      <c r="K101" s="94"/>
      <c r="L101" s="94"/>
      <c r="M101" s="181"/>
      <c r="N101" s="88"/>
    </row>
    <row r="102" spans="2:14" ht="12.75">
      <c r="B102" s="76"/>
      <c r="C102" s="77"/>
      <c r="D102" s="254"/>
      <c r="E102" s="254"/>
      <c r="F102" s="254"/>
      <c r="G102" s="254"/>
      <c r="H102" s="254"/>
      <c r="I102" s="254"/>
      <c r="J102" s="94"/>
      <c r="K102" s="94"/>
      <c r="L102" s="94"/>
      <c r="M102" s="181"/>
      <c r="N102" s="88"/>
    </row>
    <row r="103" spans="2:14" ht="12.75">
      <c r="B103" s="132">
        <v>10</v>
      </c>
      <c r="C103" s="83"/>
      <c r="D103" s="82">
        <v>966</v>
      </c>
      <c r="E103" s="79">
        <v>783</v>
      </c>
      <c r="F103" s="86">
        <f aca="true" t="shared" si="33" ref="F103:F112">E103*PA/12</f>
        <v>3578.799375</v>
      </c>
      <c r="G103" s="135">
        <f aca="true" t="shared" si="34" ref="G103:G112">INT(F103)/100</f>
        <v>35.78</v>
      </c>
      <c r="H103" s="88">
        <f aca="true" t="shared" si="35" ref="H103:H112">F103*pension</f>
        <v>280.9357509375</v>
      </c>
      <c r="I103" s="88">
        <f aca="true" t="shared" si="36" ref="I103:I112">((F103+G103)*97/100)*C.S.G.N.D</f>
        <v>84.14740785000001</v>
      </c>
      <c r="J103" s="88">
        <f aca="true" t="shared" si="37" ref="J103:J112">(F103+G103)*97/100*C.S.G.D</f>
        <v>178.81324168125002</v>
      </c>
      <c r="K103" s="88">
        <f aca="true" t="shared" si="38" ref="K103:K112">(F103+G103)*97/100*R.D.S</f>
        <v>17.530709968750003</v>
      </c>
      <c r="L103" s="88">
        <f aca="true" t="shared" si="39" ref="L103:L112">IF((F103+G103)-H103&gt;Seuil*BRUT,((F103+G103)-H103)*1/100,0)</f>
        <v>33.336436240625005</v>
      </c>
      <c r="M103" s="89">
        <f aca="true" t="shared" si="40" ref="M103:M112">(F103+G103)-(H103+I103+J103+K103+L103)</f>
        <v>3019.8158283218754</v>
      </c>
      <c r="N103" s="88">
        <f aca="true" t="shared" si="41" ref="N103:N112">M103*6.55957</f>
        <v>19808.693312985324</v>
      </c>
    </row>
    <row r="104" spans="2:14" ht="12.75">
      <c r="B104" s="132">
        <v>9</v>
      </c>
      <c r="C104" s="82" t="s">
        <v>26</v>
      </c>
      <c r="D104" s="82">
        <v>916</v>
      </c>
      <c r="E104" s="79">
        <v>746</v>
      </c>
      <c r="F104" s="86">
        <f t="shared" si="33"/>
        <v>3409.68625</v>
      </c>
      <c r="G104" s="135">
        <f t="shared" si="34"/>
        <v>34.09</v>
      </c>
      <c r="H104" s="88">
        <f t="shared" si="35"/>
        <v>267.66037062500004</v>
      </c>
      <c r="I104" s="88">
        <f t="shared" si="36"/>
        <v>80.1711111</v>
      </c>
      <c r="J104" s="88">
        <f t="shared" si="37"/>
        <v>170.3636110875</v>
      </c>
      <c r="K104" s="88">
        <f t="shared" si="38"/>
        <v>16.702314812500003</v>
      </c>
      <c r="L104" s="88">
        <f t="shared" si="39"/>
        <v>31.76115879375</v>
      </c>
      <c r="M104" s="89">
        <f t="shared" si="40"/>
        <v>2877.1176835812503</v>
      </c>
      <c r="N104" s="88">
        <f t="shared" si="41"/>
        <v>18872.654843689063</v>
      </c>
    </row>
    <row r="105" spans="2:14" ht="12.75">
      <c r="B105" s="132">
        <v>8</v>
      </c>
      <c r="C105" s="82" t="s">
        <v>97</v>
      </c>
      <c r="D105" s="82">
        <v>864</v>
      </c>
      <c r="E105" s="79">
        <v>706</v>
      </c>
      <c r="F105" s="86">
        <f t="shared" si="33"/>
        <v>3226.86125</v>
      </c>
      <c r="G105" s="135">
        <f t="shared" si="34"/>
        <v>32.26</v>
      </c>
      <c r="H105" s="88">
        <f t="shared" si="35"/>
        <v>253.308608125</v>
      </c>
      <c r="I105" s="88">
        <f t="shared" si="36"/>
        <v>75.8723427</v>
      </c>
      <c r="J105" s="88">
        <f t="shared" si="37"/>
        <v>161.2287282375</v>
      </c>
      <c r="K105" s="88">
        <f t="shared" si="38"/>
        <v>15.806738062500001</v>
      </c>
      <c r="L105" s="88">
        <f t="shared" si="39"/>
        <v>30.058126418750003</v>
      </c>
      <c r="M105" s="89">
        <f t="shared" si="40"/>
        <v>2722.84670645625</v>
      </c>
      <c r="N105" s="88">
        <f t="shared" si="41"/>
        <v>17860.703570269223</v>
      </c>
    </row>
    <row r="106" spans="2:14" ht="12.75">
      <c r="B106" s="91">
        <v>7</v>
      </c>
      <c r="C106" s="90" t="s">
        <v>97</v>
      </c>
      <c r="D106" s="90">
        <v>821</v>
      </c>
      <c r="E106" s="98">
        <v>673</v>
      </c>
      <c r="F106" s="86">
        <f t="shared" si="33"/>
        <v>3076.030625</v>
      </c>
      <c r="G106" s="135">
        <f t="shared" si="34"/>
        <v>30.76</v>
      </c>
      <c r="H106" s="88">
        <f t="shared" si="35"/>
        <v>241.46840406249999</v>
      </c>
      <c r="I106" s="88">
        <f t="shared" si="36"/>
        <v>72.32608575</v>
      </c>
      <c r="J106" s="88">
        <f t="shared" si="37"/>
        <v>153.69293221875</v>
      </c>
      <c r="K106" s="88">
        <f t="shared" si="38"/>
        <v>15.067934531250001</v>
      </c>
      <c r="L106" s="88">
        <f t="shared" si="39"/>
        <v>28.653222209375</v>
      </c>
      <c r="M106" s="89">
        <f t="shared" si="40"/>
        <v>2595.5820462281254</v>
      </c>
      <c r="N106" s="88">
        <f t="shared" si="41"/>
        <v>17025.902122976626</v>
      </c>
    </row>
    <row r="107" spans="2:15" ht="12.75">
      <c r="B107" s="90">
        <v>6</v>
      </c>
      <c r="C107" s="90" t="s">
        <v>27</v>
      </c>
      <c r="D107" s="90">
        <v>759</v>
      </c>
      <c r="E107" s="91">
        <v>626</v>
      </c>
      <c r="F107" s="86">
        <f t="shared" si="33"/>
        <v>2861.21125</v>
      </c>
      <c r="G107" s="135">
        <f t="shared" si="34"/>
        <v>28.61</v>
      </c>
      <c r="H107" s="88">
        <f t="shared" si="35"/>
        <v>224.605083125</v>
      </c>
      <c r="I107" s="88">
        <f t="shared" si="36"/>
        <v>67.27503870000001</v>
      </c>
      <c r="J107" s="88">
        <f t="shared" si="37"/>
        <v>142.9594572375</v>
      </c>
      <c r="K107" s="88">
        <f t="shared" si="38"/>
        <v>14.015633062500001</v>
      </c>
      <c r="L107" s="88">
        <f t="shared" si="39"/>
        <v>26.65216166875</v>
      </c>
      <c r="M107" s="89">
        <f t="shared" si="40"/>
        <v>2414.31387620625</v>
      </c>
      <c r="N107" s="88">
        <f t="shared" si="41"/>
        <v>15836.86087294623</v>
      </c>
      <c r="O107" s="91"/>
    </row>
    <row r="108" spans="2:15" ht="12.75">
      <c r="B108" s="90">
        <v>5</v>
      </c>
      <c r="C108" s="90" t="s">
        <v>27</v>
      </c>
      <c r="D108" s="90">
        <v>712</v>
      </c>
      <c r="E108" s="91">
        <v>590</v>
      </c>
      <c r="F108" s="86">
        <f t="shared" si="33"/>
        <v>2696.66875</v>
      </c>
      <c r="G108" s="135">
        <f t="shared" si="34"/>
        <v>26.96</v>
      </c>
      <c r="H108" s="88">
        <f t="shared" si="35"/>
        <v>211.688496875</v>
      </c>
      <c r="I108" s="88">
        <f t="shared" si="36"/>
        <v>63.40607729999999</v>
      </c>
      <c r="J108" s="88">
        <f t="shared" si="37"/>
        <v>134.73791426249997</v>
      </c>
      <c r="K108" s="88">
        <f t="shared" si="38"/>
        <v>13.2095994375</v>
      </c>
      <c r="L108" s="88">
        <f t="shared" si="39"/>
        <v>25.11940253125</v>
      </c>
      <c r="M108" s="89">
        <f t="shared" si="40"/>
        <v>2275.46725959375</v>
      </c>
      <c r="N108" s="88">
        <f t="shared" si="41"/>
        <v>14926.086772013374</v>
      </c>
      <c r="O108" s="91"/>
    </row>
    <row r="109" spans="2:15" ht="12.75">
      <c r="B109" s="90">
        <v>4</v>
      </c>
      <c r="C109" s="90" t="s">
        <v>27</v>
      </c>
      <c r="D109" s="90">
        <v>660</v>
      </c>
      <c r="E109" s="91">
        <v>551</v>
      </c>
      <c r="F109" s="86">
        <f t="shared" si="33"/>
        <v>2518.414375</v>
      </c>
      <c r="G109" s="135">
        <f t="shared" si="34"/>
        <v>25.18</v>
      </c>
      <c r="H109" s="88">
        <f t="shared" si="35"/>
        <v>197.6955284375</v>
      </c>
      <c r="I109" s="88">
        <f t="shared" si="36"/>
        <v>59.21487704999999</v>
      </c>
      <c r="J109" s="88">
        <f t="shared" si="37"/>
        <v>125.83161373124997</v>
      </c>
      <c r="K109" s="88">
        <f t="shared" si="38"/>
        <v>12.336432718749998</v>
      </c>
      <c r="L109" s="88">
        <f t="shared" si="39"/>
        <v>23.458988465624998</v>
      </c>
      <c r="M109" s="89">
        <f t="shared" si="40"/>
        <v>2125.0569345968747</v>
      </c>
      <c r="N109" s="88">
        <f t="shared" si="41"/>
        <v>13939.45971647362</v>
      </c>
      <c r="O109" s="91"/>
    </row>
    <row r="110" spans="2:15" ht="12.75">
      <c r="B110" s="90">
        <v>3</v>
      </c>
      <c r="C110" s="90" t="s">
        <v>27</v>
      </c>
      <c r="D110" s="90">
        <v>616</v>
      </c>
      <c r="E110" s="91">
        <v>517</v>
      </c>
      <c r="F110" s="86">
        <f t="shared" si="33"/>
        <v>2363.013125</v>
      </c>
      <c r="G110" s="135">
        <f t="shared" si="34"/>
        <v>23.63</v>
      </c>
      <c r="H110" s="88">
        <f t="shared" si="35"/>
        <v>185.4965303125</v>
      </c>
      <c r="I110" s="88">
        <f t="shared" si="36"/>
        <v>55.56105195</v>
      </c>
      <c r="J110" s="88">
        <f t="shared" si="37"/>
        <v>118.06723539375</v>
      </c>
      <c r="K110" s="88">
        <f t="shared" si="38"/>
        <v>11.57521915625</v>
      </c>
      <c r="L110" s="88">
        <f t="shared" si="39"/>
        <v>22.011465946875</v>
      </c>
      <c r="M110" s="89">
        <f t="shared" si="40"/>
        <v>1993.931622240625</v>
      </c>
      <c r="N110" s="88">
        <f t="shared" si="41"/>
        <v>13079.334051300937</v>
      </c>
      <c r="O110" s="91"/>
    </row>
    <row r="111" spans="2:15" ht="12.75">
      <c r="B111" s="90">
        <v>2</v>
      </c>
      <c r="C111" s="90" t="s">
        <v>27</v>
      </c>
      <c r="D111" s="90">
        <v>572</v>
      </c>
      <c r="E111" s="91">
        <v>483</v>
      </c>
      <c r="F111" s="86">
        <f t="shared" si="33"/>
        <v>2207.611875</v>
      </c>
      <c r="G111" s="135">
        <f t="shared" si="34"/>
        <v>22.07</v>
      </c>
      <c r="H111" s="88">
        <f t="shared" si="35"/>
        <v>173.2975321875</v>
      </c>
      <c r="I111" s="88">
        <f t="shared" si="36"/>
        <v>51.906994050000016</v>
      </c>
      <c r="J111" s="88">
        <f t="shared" si="37"/>
        <v>110.30236235625001</v>
      </c>
      <c r="K111" s="88">
        <f t="shared" si="38"/>
        <v>10.813957093750004</v>
      </c>
      <c r="L111" s="88">
        <f t="shared" si="39"/>
        <v>20.563843428125</v>
      </c>
      <c r="M111" s="89">
        <f t="shared" si="40"/>
        <v>1862.7971858843753</v>
      </c>
      <c r="N111" s="88">
        <f t="shared" si="41"/>
        <v>12219.148536611572</v>
      </c>
      <c r="O111" s="91"/>
    </row>
    <row r="112" spans="2:15" ht="12.75">
      <c r="B112" s="90">
        <v>1</v>
      </c>
      <c r="C112" s="90" t="s">
        <v>28</v>
      </c>
      <c r="D112" s="90">
        <v>504</v>
      </c>
      <c r="E112" s="91">
        <v>434</v>
      </c>
      <c r="F112" s="86">
        <f t="shared" si="33"/>
        <v>1983.65125</v>
      </c>
      <c r="G112" s="135">
        <f t="shared" si="34"/>
        <v>19.83</v>
      </c>
      <c r="H112" s="88">
        <f t="shared" si="35"/>
        <v>155.71662312499998</v>
      </c>
      <c r="I112" s="88">
        <f t="shared" si="36"/>
        <v>46.6410435</v>
      </c>
      <c r="J112" s="88">
        <f t="shared" si="37"/>
        <v>99.1122174375</v>
      </c>
      <c r="K112" s="88">
        <f t="shared" si="38"/>
        <v>9.7168840625</v>
      </c>
      <c r="L112" s="88">
        <f t="shared" si="39"/>
        <v>18.477646268749996</v>
      </c>
      <c r="M112" s="89">
        <f t="shared" si="40"/>
        <v>1673.8168356062497</v>
      </c>
      <c r="N112" s="88">
        <f t="shared" si="41"/>
        <v>10979.518700337687</v>
      </c>
      <c r="O112" s="91"/>
    </row>
    <row r="113" spans="2:14" ht="12.75">
      <c r="B113" s="91"/>
      <c r="C113" s="60"/>
      <c r="D113" s="98"/>
      <c r="E113" s="98"/>
      <c r="F113" s="183"/>
      <c r="G113" s="183"/>
      <c r="H113" s="183"/>
      <c r="I113" s="183"/>
      <c r="J113" s="183"/>
      <c r="K113" s="183"/>
      <c r="L113" s="183"/>
      <c r="M113" s="74"/>
      <c r="N113" s="88"/>
    </row>
    <row r="114" spans="2:14" ht="12.75">
      <c r="B114" s="76"/>
      <c r="C114" s="77"/>
      <c r="D114" s="312" t="s">
        <v>202</v>
      </c>
      <c r="E114" s="312"/>
      <c r="F114" s="312"/>
      <c r="G114" s="312"/>
      <c r="H114" s="312"/>
      <c r="I114" s="312"/>
      <c r="J114" s="312"/>
      <c r="K114" s="312"/>
      <c r="L114" s="94"/>
      <c r="M114" s="181"/>
      <c r="N114" s="88"/>
    </row>
    <row r="115" spans="2:14" ht="12.75">
      <c r="B115" s="91"/>
      <c r="C115" s="60"/>
      <c r="D115" s="256"/>
      <c r="E115" s="98"/>
      <c r="F115" s="183"/>
      <c r="G115" s="183"/>
      <c r="H115" s="183"/>
      <c r="I115" s="183"/>
      <c r="J115" s="183"/>
      <c r="K115" s="183"/>
      <c r="L115" s="183"/>
      <c r="M115" s="74"/>
      <c r="N115" s="88"/>
    </row>
    <row r="116" spans="2:15" ht="12.75">
      <c r="B116" s="90">
        <v>12</v>
      </c>
      <c r="C116" s="90"/>
      <c r="D116" s="90">
        <v>801</v>
      </c>
      <c r="E116" s="91">
        <v>658</v>
      </c>
      <c r="F116" s="86">
        <f aca="true" t="shared" si="42" ref="F116:F127">E116*PA/12</f>
        <v>3007.47125</v>
      </c>
      <c r="G116" s="135">
        <f aca="true" t="shared" si="43" ref="G116:G127">INT(F116)/100</f>
        <v>30.07</v>
      </c>
      <c r="H116" s="88">
        <f aca="true" t="shared" si="44" ref="H116:H127">F116*pension</f>
        <v>236.086493125</v>
      </c>
      <c r="I116" s="88">
        <f aca="true" t="shared" si="45" ref="I116:I127">((F116+G116)*97/100)*C.S.G.N.D</f>
        <v>70.71396030000001</v>
      </c>
      <c r="J116" s="88">
        <f aca="true" t="shared" si="46" ref="J116:J127">(F116+G116)*97/100*C.S.G.D</f>
        <v>150.2671656375</v>
      </c>
      <c r="K116" s="88">
        <f aca="true" t="shared" si="47" ref="K116:K127">(F116+G116)*97/100*R.D.S</f>
        <v>14.732075062500002</v>
      </c>
      <c r="L116" s="88">
        <f aca="true" t="shared" si="48" ref="L116:L127">IF((F116+G116)-H116&gt;Seuil*BRUT,((F116+G116)-H116)*1/100,0)</f>
        <v>28.014547568750004</v>
      </c>
      <c r="M116" s="89">
        <f aca="true" t="shared" si="49" ref="M116:M127">(F116+G116)-(H116+I116+J116+K116+L116)</f>
        <v>2537.7270083062504</v>
      </c>
      <c r="N116" s="88">
        <f aca="true" t="shared" si="50" ref="N116:N127">M116*6.55957</f>
        <v>16646.39795187543</v>
      </c>
      <c r="O116" s="91"/>
    </row>
    <row r="117" spans="2:15" ht="12.75">
      <c r="B117" s="90">
        <v>11</v>
      </c>
      <c r="C117" s="90" t="s">
        <v>24</v>
      </c>
      <c r="D117" s="90">
        <v>759</v>
      </c>
      <c r="E117" s="91">
        <v>626</v>
      </c>
      <c r="F117" s="86">
        <f t="shared" si="42"/>
        <v>2861.21125</v>
      </c>
      <c r="G117" s="135">
        <f t="shared" si="43"/>
        <v>28.61</v>
      </c>
      <c r="H117" s="88">
        <f t="shared" si="44"/>
        <v>224.605083125</v>
      </c>
      <c r="I117" s="88">
        <f t="shared" si="45"/>
        <v>67.27503870000001</v>
      </c>
      <c r="J117" s="88">
        <f t="shared" si="46"/>
        <v>142.9594572375</v>
      </c>
      <c r="K117" s="88">
        <f t="shared" si="47"/>
        <v>14.015633062500001</v>
      </c>
      <c r="L117" s="88">
        <f t="shared" si="48"/>
        <v>26.65216166875</v>
      </c>
      <c r="M117" s="89">
        <f t="shared" si="49"/>
        <v>2414.31387620625</v>
      </c>
      <c r="N117" s="88">
        <f t="shared" si="50"/>
        <v>15836.86087294623</v>
      </c>
      <c r="O117" s="91"/>
    </row>
    <row r="118" spans="2:15" ht="12.75">
      <c r="B118" s="90">
        <v>10</v>
      </c>
      <c r="C118" s="90" t="s">
        <v>26</v>
      </c>
      <c r="D118" s="90">
        <v>703</v>
      </c>
      <c r="E118" s="91">
        <v>584</v>
      </c>
      <c r="F118" s="86">
        <f t="shared" si="42"/>
        <v>2669.245</v>
      </c>
      <c r="G118" s="135">
        <f t="shared" si="43"/>
        <v>26.69</v>
      </c>
      <c r="H118" s="88">
        <f t="shared" si="44"/>
        <v>209.5357325</v>
      </c>
      <c r="I118" s="88">
        <f t="shared" si="45"/>
        <v>62.761366800000005</v>
      </c>
      <c r="J118" s="88">
        <f t="shared" si="46"/>
        <v>133.36790445</v>
      </c>
      <c r="K118" s="88">
        <f t="shared" si="47"/>
        <v>13.075284750000002</v>
      </c>
      <c r="L118" s="88">
        <f t="shared" si="48"/>
        <v>24.863992675</v>
      </c>
      <c r="M118" s="89">
        <f t="shared" si="49"/>
        <v>2252.330718825</v>
      </c>
      <c r="N118" s="88">
        <f t="shared" si="50"/>
        <v>14774.321013282906</v>
      </c>
      <c r="O118" s="91"/>
    </row>
    <row r="119" spans="2:15" ht="12.75">
      <c r="B119" s="90">
        <v>9</v>
      </c>
      <c r="C119" s="90" t="s">
        <v>26</v>
      </c>
      <c r="D119" s="90">
        <v>653</v>
      </c>
      <c r="E119" s="91">
        <v>545</v>
      </c>
      <c r="F119" s="86">
        <f t="shared" si="42"/>
        <v>2490.990625</v>
      </c>
      <c r="G119" s="135">
        <f t="shared" si="43"/>
        <v>24.9</v>
      </c>
      <c r="H119" s="88">
        <f t="shared" si="44"/>
        <v>195.5427640625</v>
      </c>
      <c r="I119" s="88">
        <f t="shared" si="45"/>
        <v>58.56993375</v>
      </c>
      <c r="J119" s="88">
        <f t="shared" si="46"/>
        <v>124.46110921874998</v>
      </c>
      <c r="K119" s="88">
        <f t="shared" si="47"/>
        <v>12.20206953125</v>
      </c>
      <c r="L119" s="88">
        <f t="shared" si="48"/>
        <v>23.203478609375</v>
      </c>
      <c r="M119" s="89">
        <f t="shared" si="49"/>
        <v>2101.911269828125</v>
      </c>
      <c r="N119" s="88">
        <f t="shared" si="50"/>
        <v>13787.634108226475</v>
      </c>
      <c r="O119" s="91"/>
    </row>
    <row r="120" spans="2:15" ht="12.75">
      <c r="B120" s="90">
        <v>8</v>
      </c>
      <c r="C120" s="90" t="s">
        <v>26</v>
      </c>
      <c r="D120" s="90">
        <v>625</v>
      </c>
      <c r="E120" s="91">
        <v>524</v>
      </c>
      <c r="F120" s="86">
        <f t="shared" si="42"/>
        <v>2395.0074999999997</v>
      </c>
      <c r="G120" s="135">
        <f t="shared" si="43"/>
        <v>23.95</v>
      </c>
      <c r="H120" s="88">
        <f t="shared" si="44"/>
        <v>188.00808874999998</v>
      </c>
      <c r="I120" s="88">
        <f t="shared" si="45"/>
        <v>56.313330599999986</v>
      </c>
      <c r="J120" s="88">
        <f t="shared" si="46"/>
        <v>119.66582752499997</v>
      </c>
      <c r="K120" s="88">
        <f t="shared" si="47"/>
        <v>11.731943874999997</v>
      </c>
      <c r="L120" s="88">
        <f t="shared" si="48"/>
        <v>22.309494112499998</v>
      </c>
      <c r="M120" s="89">
        <f t="shared" si="49"/>
        <v>2020.9288151374994</v>
      </c>
      <c r="N120" s="88">
        <f t="shared" si="50"/>
        <v>13256.424027911487</v>
      </c>
      <c r="O120" s="91"/>
    </row>
    <row r="121" spans="2:15" ht="12.75">
      <c r="B121" s="90">
        <v>7</v>
      </c>
      <c r="C121" s="90" t="s">
        <v>26</v>
      </c>
      <c r="D121" s="90">
        <v>588</v>
      </c>
      <c r="E121" s="91">
        <v>496</v>
      </c>
      <c r="F121" s="86">
        <f t="shared" si="42"/>
        <v>2267.0299999999997</v>
      </c>
      <c r="G121" s="135">
        <f t="shared" si="43"/>
        <v>22.67</v>
      </c>
      <c r="H121" s="88">
        <f t="shared" si="44"/>
        <v>177.96185499999999</v>
      </c>
      <c r="I121" s="88">
        <f t="shared" si="45"/>
        <v>53.304216000000004</v>
      </c>
      <c r="J121" s="88">
        <f t="shared" si="46"/>
        <v>113.271459</v>
      </c>
      <c r="K121" s="88">
        <f t="shared" si="47"/>
        <v>11.105045</v>
      </c>
      <c r="L121" s="88">
        <f t="shared" si="48"/>
        <v>21.117381449999996</v>
      </c>
      <c r="M121" s="89">
        <f t="shared" si="49"/>
        <v>1912.94004355</v>
      </c>
      <c r="N121" s="88">
        <f t="shared" si="50"/>
        <v>12548.064121469273</v>
      </c>
      <c r="O121" s="91"/>
    </row>
    <row r="122" spans="2:15" ht="12.75">
      <c r="B122" s="90">
        <v>6</v>
      </c>
      <c r="C122" s="90" t="s">
        <v>97</v>
      </c>
      <c r="D122" s="90">
        <v>542</v>
      </c>
      <c r="E122" s="91">
        <v>461</v>
      </c>
      <c r="F122" s="86">
        <f t="shared" si="42"/>
        <v>2107.058125</v>
      </c>
      <c r="G122" s="135">
        <f t="shared" si="43"/>
        <v>21.07</v>
      </c>
      <c r="H122" s="88">
        <f t="shared" si="44"/>
        <v>165.4040628125</v>
      </c>
      <c r="I122" s="88">
        <f t="shared" si="45"/>
        <v>49.542822750000006</v>
      </c>
      <c r="J122" s="88">
        <f t="shared" si="46"/>
        <v>105.27849834375</v>
      </c>
      <c r="K122" s="88">
        <f t="shared" si="47"/>
        <v>10.321421406250002</v>
      </c>
      <c r="L122" s="88">
        <f t="shared" si="48"/>
        <v>19.627240621875004</v>
      </c>
      <c r="M122" s="89">
        <f t="shared" si="49"/>
        <v>1777.9540790656251</v>
      </c>
      <c r="N122" s="88">
        <f t="shared" si="50"/>
        <v>11662.614238416503</v>
      </c>
      <c r="O122" s="91"/>
    </row>
    <row r="123" spans="2:15" ht="12.75">
      <c r="B123" s="90">
        <v>5</v>
      </c>
      <c r="C123" s="90" t="s">
        <v>27</v>
      </c>
      <c r="D123" s="90">
        <v>500</v>
      </c>
      <c r="E123" s="91">
        <v>431</v>
      </c>
      <c r="F123" s="86">
        <f t="shared" si="42"/>
        <v>1969.939375</v>
      </c>
      <c r="G123" s="135">
        <f t="shared" si="43"/>
        <v>19.69</v>
      </c>
      <c r="H123" s="88">
        <f t="shared" si="44"/>
        <v>154.64024093749998</v>
      </c>
      <c r="I123" s="88">
        <f t="shared" si="45"/>
        <v>46.318571850000005</v>
      </c>
      <c r="J123" s="88">
        <f t="shared" si="46"/>
        <v>98.42696518125</v>
      </c>
      <c r="K123" s="88">
        <f t="shared" si="47"/>
        <v>9.64970246875</v>
      </c>
      <c r="L123" s="88">
        <f t="shared" si="48"/>
        <v>18.349891340625</v>
      </c>
      <c r="M123" s="89">
        <f t="shared" si="49"/>
        <v>1662.2440032218751</v>
      </c>
      <c r="N123" s="88">
        <f t="shared" si="50"/>
        <v>10903.605896214116</v>
      </c>
      <c r="O123" s="91"/>
    </row>
    <row r="124" spans="2:15" ht="12.75">
      <c r="B124" s="90">
        <v>4</v>
      </c>
      <c r="C124" s="90" t="s">
        <v>27</v>
      </c>
      <c r="D124" s="90">
        <v>466</v>
      </c>
      <c r="E124" s="91">
        <v>408</v>
      </c>
      <c r="F124" s="86">
        <f t="shared" si="42"/>
        <v>1864.8149999999998</v>
      </c>
      <c r="G124" s="135">
        <f t="shared" si="43"/>
        <v>18.64</v>
      </c>
      <c r="H124" s="88">
        <f t="shared" si="44"/>
        <v>146.38797749999998</v>
      </c>
      <c r="I124" s="88">
        <f t="shared" si="45"/>
        <v>43.8468324</v>
      </c>
      <c r="J124" s="88">
        <f t="shared" si="46"/>
        <v>93.17451884999998</v>
      </c>
      <c r="K124" s="88">
        <f t="shared" si="47"/>
        <v>9.13475675</v>
      </c>
      <c r="L124" s="88">
        <f t="shared" si="48"/>
        <v>17.370670224999998</v>
      </c>
      <c r="M124" s="89">
        <f t="shared" si="49"/>
        <v>1573.540244275</v>
      </c>
      <c r="N124" s="88">
        <f t="shared" si="50"/>
        <v>10321.747380138962</v>
      </c>
      <c r="O124" s="91"/>
    </row>
    <row r="125" spans="2:15" ht="12.75">
      <c r="B125" s="90">
        <v>3</v>
      </c>
      <c r="C125" s="90" t="s">
        <v>27</v>
      </c>
      <c r="D125" s="90">
        <v>442</v>
      </c>
      <c r="E125" s="91">
        <v>389</v>
      </c>
      <c r="F125" s="86">
        <f t="shared" si="42"/>
        <v>1777.9731249999998</v>
      </c>
      <c r="G125" s="135">
        <f t="shared" si="43"/>
        <v>17.77</v>
      </c>
      <c r="H125" s="88">
        <f t="shared" si="44"/>
        <v>139.57089031249998</v>
      </c>
      <c r="I125" s="88">
        <f t="shared" si="45"/>
        <v>41.80489995</v>
      </c>
      <c r="J125" s="88">
        <f t="shared" si="46"/>
        <v>88.83541239374999</v>
      </c>
      <c r="K125" s="88">
        <f t="shared" si="47"/>
        <v>8.709354156249999</v>
      </c>
      <c r="L125" s="88">
        <f t="shared" si="48"/>
        <v>16.561722346874998</v>
      </c>
      <c r="M125" s="89">
        <f t="shared" si="49"/>
        <v>1500.2608458406248</v>
      </c>
      <c r="N125" s="88">
        <f t="shared" si="50"/>
        <v>9841.066036550787</v>
      </c>
      <c r="O125" s="91"/>
    </row>
    <row r="126" spans="2:15" ht="12.75">
      <c r="B126" s="90">
        <v>2</v>
      </c>
      <c r="C126" s="90" t="s">
        <v>28</v>
      </c>
      <c r="D126" s="90">
        <v>423</v>
      </c>
      <c r="E126" s="91">
        <v>376</v>
      </c>
      <c r="F126" s="86">
        <f t="shared" si="42"/>
        <v>1718.555</v>
      </c>
      <c r="G126" s="135">
        <f t="shared" si="43"/>
        <v>17.18</v>
      </c>
      <c r="H126" s="88">
        <f t="shared" si="44"/>
        <v>134.9065675</v>
      </c>
      <c r="I126" s="88">
        <f t="shared" si="45"/>
        <v>40.4079108</v>
      </c>
      <c r="J126" s="88">
        <f t="shared" si="46"/>
        <v>85.86681045</v>
      </c>
      <c r="K126" s="88">
        <f t="shared" si="47"/>
        <v>8.41831475</v>
      </c>
      <c r="L126" s="88">
        <f t="shared" si="48"/>
        <v>16.008284325</v>
      </c>
      <c r="M126" s="89">
        <f t="shared" si="49"/>
        <v>1450.127112175</v>
      </c>
      <c r="N126" s="88">
        <f t="shared" si="50"/>
        <v>9512.210301209765</v>
      </c>
      <c r="O126" s="91"/>
    </row>
    <row r="127" spans="2:15" ht="12.75">
      <c r="B127" s="90">
        <v>1</v>
      </c>
      <c r="C127" s="90" t="s">
        <v>28</v>
      </c>
      <c r="D127" s="90">
        <v>379</v>
      </c>
      <c r="E127" s="91">
        <v>349</v>
      </c>
      <c r="F127" s="86">
        <f t="shared" si="42"/>
        <v>1595.148125</v>
      </c>
      <c r="G127" s="135">
        <f t="shared" si="43"/>
        <v>15.95</v>
      </c>
      <c r="H127" s="88">
        <f t="shared" si="44"/>
        <v>125.21912781249999</v>
      </c>
      <c r="I127" s="88">
        <f t="shared" si="45"/>
        <v>37.506364350000005</v>
      </c>
      <c r="J127" s="88">
        <f t="shared" si="46"/>
        <v>79.70102424375</v>
      </c>
      <c r="K127" s="88">
        <f t="shared" si="47"/>
        <v>7.813825906250001</v>
      </c>
      <c r="L127" s="88">
        <f t="shared" si="48"/>
        <v>14.858789971875002</v>
      </c>
      <c r="M127" s="89">
        <f t="shared" si="49"/>
        <v>1345.998992715625</v>
      </c>
      <c r="N127" s="88">
        <f t="shared" si="50"/>
        <v>8829.174612647632</v>
      </c>
      <c r="O127" s="91"/>
    </row>
    <row r="128" spans="2:14" ht="12.75">
      <c r="B128" s="64"/>
      <c r="C128" s="138"/>
      <c r="D128" s="138"/>
      <c r="E128" s="138"/>
      <c r="F128" s="140"/>
      <c r="G128" s="140"/>
      <c r="H128" s="140"/>
      <c r="I128" s="140"/>
      <c r="J128" s="140"/>
      <c r="K128" s="140"/>
      <c r="L128" s="140"/>
      <c r="M128" s="141"/>
      <c r="N128" s="18"/>
    </row>
    <row r="129" spans="2:13" ht="12.75">
      <c r="B129" s="298" t="str">
        <f>FORMULES!E5</f>
        <v> -- Indemnité  de  Résidence  plancher  INM  298 ----- Prix point mensuel net : 3,857 euros (I.R. non comprise)</v>
      </c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</row>
    <row r="134" ht="12.75">
      <c r="M134" s="146"/>
    </row>
    <row r="135" spans="2:13" ht="19.5" customHeight="1">
      <c r="B135" s="290" t="s">
        <v>203</v>
      </c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</row>
    <row r="137" spans="2:13" ht="12.75"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</row>
    <row r="138" spans="2:13" ht="12.75">
      <c r="B138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2:14" ht="12.75" customHeight="1">
      <c r="B139" s="291" t="s">
        <v>67</v>
      </c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3"/>
    </row>
    <row r="140" spans="2:13" ht="12.75">
      <c r="B140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6:13" ht="12.75">
      <c r="F141" s="252"/>
      <c r="G141" s="252"/>
      <c r="H141" s="292" t="s">
        <v>36</v>
      </c>
      <c r="I141" s="292"/>
      <c r="J141" s="292"/>
      <c r="K141" s="292"/>
      <c r="L141" s="292"/>
      <c r="M141" s="44">
        <f>DATE</f>
        <v>39722</v>
      </c>
    </row>
    <row r="142" spans="2:13" ht="12.75">
      <c r="B142" s="311"/>
      <c r="C142" s="311"/>
      <c r="D142" s="311"/>
      <c r="E142" s="176"/>
      <c r="F142" s="176"/>
      <c r="G142" s="176"/>
      <c r="H142" s="176"/>
      <c r="I142" s="176"/>
      <c r="J142" s="176"/>
      <c r="K142" s="176"/>
      <c r="L142" s="176"/>
      <c r="M142" s="258"/>
    </row>
    <row r="143" spans="2:13" ht="12.75">
      <c r="B143" s="177"/>
      <c r="C143" s="110"/>
      <c r="E143" s="110"/>
      <c r="F143" s="110"/>
      <c r="G143" s="110"/>
      <c r="H143" s="110"/>
      <c r="I143" s="110"/>
      <c r="J143" s="110"/>
      <c r="K143" s="110"/>
      <c r="L143" s="110"/>
      <c r="M143" s="201"/>
    </row>
    <row r="144" spans="2:14" ht="12.75">
      <c r="B144" s="177"/>
      <c r="C144" s="110"/>
      <c r="F144" s="52" t="s">
        <v>37</v>
      </c>
      <c r="G144" s="52"/>
      <c r="H144" s="53"/>
      <c r="I144" s="53"/>
      <c r="J144" s="53"/>
      <c r="K144" s="53"/>
      <c r="L144" s="54"/>
      <c r="M144" s="55" t="s">
        <v>37</v>
      </c>
      <c r="N144" s="56" t="s">
        <v>38</v>
      </c>
    </row>
    <row r="145" spans="2:14" ht="12.75">
      <c r="B145" s="57" t="s">
        <v>39</v>
      </c>
      <c r="C145" s="57" t="s">
        <v>87</v>
      </c>
      <c r="D145" s="57" t="s">
        <v>20</v>
      </c>
      <c r="E145" s="58" t="s">
        <v>21</v>
      </c>
      <c r="F145" s="59" t="s">
        <v>41</v>
      </c>
      <c r="G145" s="59" t="s">
        <v>65</v>
      </c>
      <c r="H145" s="130" t="s">
        <v>4</v>
      </c>
      <c r="I145" s="57" t="s">
        <v>42</v>
      </c>
      <c r="J145" s="57" t="s">
        <v>42</v>
      </c>
      <c r="K145" s="57" t="s">
        <v>43</v>
      </c>
      <c r="L145" s="57" t="s">
        <v>44</v>
      </c>
      <c r="M145" s="61" t="s">
        <v>45</v>
      </c>
      <c r="N145" s="62" t="s">
        <v>46</v>
      </c>
    </row>
    <row r="146" spans="2:14" ht="12.75">
      <c r="B146" s="63"/>
      <c r="C146" s="63" t="s">
        <v>47</v>
      </c>
      <c r="D146" s="63"/>
      <c r="E146" s="64"/>
      <c r="F146" s="65" t="s">
        <v>48</v>
      </c>
      <c r="G146" s="65"/>
      <c r="H146" s="66">
        <v>0.0785</v>
      </c>
      <c r="I146" s="67">
        <v>0.024</v>
      </c>
      <c r="J146" s="67">
        <v>0.051</v>
      </c>
      <c r="K146" s="67">
        <v>0.005</v>
      </c>
      <c r="L146" s="67">
        <v>0.01</v>
      </c>
      <c r="M146" s="68" t="s">
        <v>48</v>
      </c>
      <c r="N146" s="69"/>
    </row>
    <row r="147" spans="2:14" ht="12.75">
      <c r="B147" s="91"/>
      <c r="C147" s="60"/>
      <c r="D147" s="98"/>
      <c r="E147" s="98"/>
      <c r="F147" s="251"/>
      <c r="G147" s="251"/>
      <c r="H147" s="179"/>
      <c r="I147" s="179"/>
      <c r="J147" s="179"/>
      <c r="K147" s="179"/>
      <c r="L147" s="179"/>
      <c r="M147" s="180"/>
      <c r="N147" s="75"/>
    </row>
    <row r="148" spans="2:14" ht="12.75">
      <c r="B148" s="76"/>
      <c r="C148" s="253"/>
      <c r="D148" s="254" t="s">
        <v>195</v>
      </c>
      <c r="E148" s="254"/>
      <c r="F148" s="254"/>
      <c r="G148" s="254"/>
      <c r="H148" s="254"/>
      <c r="I148" s="254"/>
      <c r="J148" s="254"/>
      <c r="K148" s="79"/>
      <c r="L148" s="79"/>
      <c r="M148" s="181"/>
      <c r="N148" s="88"/>
    </row>
    <row r="149" spans="2:14" ht="12.75">
      <c r="B149" s="91"/>
      <c r="C149" s="60"/>
      <c r="D149" s="256"/>
      <c r="E149" s="98"/>
      <c r="F149" s="98"/>
      <c r="G149" s="98"/>
      <c r="H149" s="98"/>
      <c r="I149" s="98"/>
      <c r="J149" s="98"/>
      <c r="K149" s="98"/>
      <c r="L149" s="98"/>
      <c r="M149" s="74"/>
      <c r="N149" s="88"/>
    </row>
    <row r="150" spans="2:14" ht="12.75">
      <c r="B150" s="90">
        <v>6</v>
      </c>
      <c r="C150" s="90"/>
      <c r="D150" s="90" t="s">
        <v>165</v>
      </c>
      <c r="E150" s="91"/>
      <c r="F150" s="86"/>
      <c r="G150" s="135"/>
      <c r="H150" s="88"/>
      <c r="I150" s="88"/>
      <c r="J150" s="88"/>
      <c r="K150" s="88"/>
      <c r="L150" s="88"/>
      <c r="M150" s="89"/>
      <c r="N150" s="88"/>
    </row>
    <row r="151" spans="2:14" ht="12.75">
      <c r="B151" s="90">
        <v>5</v>
      </c>
      <c r="C151" s="90" t="s">
        <v>26</v>
      </c>
      <c r="D151" s="90">
        <v>1015</v>
      </c>
      <c r="E151" s="91">
        <v>821</v>
      </c>
      <c r="F151" s="86">
        <f>E151*PA/12</f>
        <v>3752.483125</v>
      </c>
      <c r="G151" s="135">
        <f>INT(F151)/100*3</f>
        <v>112.56</v>
      </c>
      <c r="H151" s="88">
        <f>F151*pension</f>
        <v>294.5699253125</v>
      </c>
      <c r="I151" s="88">
        <f>((F151+G151)*97/100)*C.S.G.N.D</f>
        <v>89.97820395000001</v>
      </c>
      <c r="J151" s="88">
        <f>(F151+G151)*97/100*C.S.G.D</f>
        <v>191.20368339375</v>
      </c>
      <c r="K151" s="88">
        <f>(F151+G151)*97/100*R.D.S</f>
        <v>18.745459156250003</v>
      </c>
      <c r="L151" s="88">
        <f>IF((F151+G151)-H151&gt;Seuil*BRUT,((F151+G151)-H151)*1/100,0)</f>
        <v>35.704731996875005</v>
      </c>
      <c r="M151" s="89">
        <f>(F151+G151)-(H151+I151+J151+K151+L151)</f>
        <v>3234.841121190625</v>
      </c>
      <c r="N151" s="88">
        <f>M151*6.55957</f>
        <v>21219.166773328387</v>
      </c>
    </row>
    <row r="152" spans="2:14" ht="12.75">
      <c r="B152" s="90">
        <v>4</v>
      </c>
      <c r="C152" s="90" t="s">
        <v>97</v>
      </c>
      <c r="D152" s="90">
        <v>966</v>
      </c>
      <c r="E152" s="91">
        <v>783</v>
      </c>
      <c r="F152" s="86">
        <f>E152*PA/12</f>
        <v>3578.799375</v>
      </c>
      <c r="G152" s="135">
        <f>INT(F152)/100*3</f>
        <v>107.34</v>
      </c>
      <c r="H152" s="88">
        <f>F152*pension</f>
        <v>280.9357509375</v>
      </c>
      <c r="I152" s="88">
        <f>((F152+G152)*97/100)*C.S.G.N.D</f>
        <v>85.81332465000001</v>
      </c>
      <c r="J152" s="88">
        <f>(F152+G152)*97/100*C.S.G.D</f>
        <v>182.35331488125001</v>
      </c>
      <c r="K152" s="88">
        <f>(F152+G152)*97/100*R.D.S</f>
        <v>17.87777596875</v>
      </c>
      <c r="L152" s="88">
        <f>IF((F152+G152)-H152&gt;Seuil*BRUT,((F152+G152)-H152)*1/100,0)</f>
        <v>34.052036240625</v>
      </c>
      <c r="M152" s="89">
        <f>(F152+G152)-(H152+I152+J152+K152+L152)</f>
        <v>3085.107172321875</v>
      </c>
      <c r="N152" s="88">
        <f>M152*6.55957</f>
        <v>20236.9764543474</v>
      </c>
    </row>
    <row r="153" spans="2:14" ht="12.75">
      <c r="B153" s="90">
        <v>3</v>
      </c>
      <c r="C153" s="90" t="s">
        <v>27</v>
      </c>
      <c r="D153" s="90">
        <v>925</v>
      </c>
      <c r="E153" s="91">
        <v>752</v>
      </c>
      <c r="F153" s="86">
        <f>E153*PA/12</f>
        <v>3437.11</v>
      </c>
      <c r="G153" s="135">
        <f>INT(F153)/100*3</f>
        <v>103.10999999999999</v>
      </c>
      <c r="H153" s="88">
        <f>F153*pension</f>
        <v>269.813135</v>
      </c>
      <c r="I153" s="88">
        <f>((F153+G153)*97/100)*C.S.G.N.D</f>
        <v>82.4163216</v>
      </c>
      <c r="J153" s="88">
        <f>(F153+G153)*97/100*C.S.G.D</f>
        <v>175.1346834</v>
      </c>
      <c r="K153" s="88">
        <f>(F153+G153)*97/100*R.D.S</f>
        <v>17.170067000000003</v>
      </c>
      <c r="L153" s="88">
        <f>IF((F153+G153)-H153&gt;Seuil*BRUT,((F153+G153)-H153)*1/100,0)</f>
        <v>32.70406865</v>
      </c>
      <c r="M153" s="89">
        <f>(F153+G153)-(H153+I153+J153+K153+L153)</f>
        <v>2962.98172435</v>
      </c>
      <c r="N153" s="88">
        <f>M153*6.55957</f>
        <v>19435.88602959453</v>
      </c>
    </row>
    <row r="154" spans="2:14" ht="12.75">
      <c r="B154" s="90">
        <v>2</v>
      </c>
      <c r="C154" s="90" t="s">
        <v>27</v>
      </c>
      <c r="D154" s="90">
        <v>865</v>
      </c>
      <c r="E154" s="91">
        <v>707</v>
      </c>
      <c r="F154" s="86">
        <f>E154*PA/12</f>
        <v>3231.4318749999998</v>
      </c>
      <c r="G154" s="135">
        <f>INT(F154)/100*3</f>
        <v>96.93</v>
      </c>
      <c r="H154" s="88">
        <f>F154*pension</f>
        <v>253.6674021875</v>
      </c>
      <c r="I154" s="88">
        <f>((F154+G154)*97/100)*C.S.G.N.D</f>
        <v>77.48426444999998</v>
      </c>
      <c r="J154" s="88">
        <f>(F154+G154)*97/100*C.S.G.D</f>
        <v>164.65406195624996</v>
      </c>
      <c r="K154" s="88">
        <f>(F154+G154)*97/100*R.D.S</f>
        <v>16.142555093749998</v>
      </c>
      <c r="L154" s="88">
        <f>IF((F154+G154)-H154&gt;Seuil*BRUT,((F154+G154)-H154)*1/100,0)</f>
        <v>30.746944728124994</v>
      </c>
      <c r="M154" s="89">
        <f>(F154+G154)-(H154+I154+J154+K154+L154)</f>
        <v>2785.6666465843746</v>
      </c>
      <c r="N154" s="88">
        <f>M154*6.55957</f>
        <v>18272.775364935467</v>
      </c>
    </row>
    <row r="155" spans="2:14" ht="12.75">
      <c r="B155" s="90">
        <v>1</v>
      </c>
      <c r="C155" s="90" t="s">
        <v>196</v>
      </c>
      <c r="D155" s="90">
        <v>811</v>
      </c>
      <c r="E155" s="91">
        <v>665</v>
      </c>
      <c r="F155" s="86">
        <f>E155*PA/12</f>
        <v>3039.4656249999994</v>
      </c>
      <c r="G155" s="135">
        <f>INT(F155)/100*3</f>
        <v>91.17</v>
      </c>
      <c r="H155" s="88">
        <f>F155*pension</f>
        <v>238.59805156249996</v>
      </c>
      <c r="I155" s="88">
        <f>((F155+G155)*97/100)*C.S.G.N.D</f>
        <v>72.88119735</v>
      </c>
      <c r="J155" s="88">
        <f>(F155+G155)*97/100*C.S.G.D</f>
        <v>154.87254436874997</v>
      </c>
      <c r="K155" s="88">
        <f>(F155+G155)*97/100*R.D.S</f>
        <v>15.183582781249997</v>
      </c>
      <c r="L155" s="88">
        <f>IF((F155+G155)-H155&gt;Seuil*BRUT,((F155+G155)-H155)*1/100,0)</f>
        <v>28.920375734374993</v>
      </c>
      <c r="M155" s="89">
        <f>(F155+G155)-(H155+I155+J155+K155+L155)</f>
        <v>2620.1798732031248</v>
      </c>
      <c r="N155" s="88">
        <f>M155*6.55957</f>
        <v>17187.253290867022</v>
      </c>
    </row>
    <row r="156" spans="2:14" ht="12.75">
      <c r="B156" s="91"/>
      <c r="C156" s="60"/>
      <c r="D156" s="98"/>
      <c r="E156" s="98"/>
      <c r="F156" s="251"/>
      <c r="G156" s="251"/>
      <c r="H156" s="179"/>
      <c r="I156" s="179"/>
      <c r="J156" s="179"/>
      <c r="K156" s="179"/>
      <c r="L156" s="179"/>
      <c r="M156" s="180"/>
      <c r="N156" s="88"/>
    </row>
    <row r="157" spans="2:14" ht="12.75">
      <c r="B157" s="76"/>
      <c r="C157" s="253"/>
      <c r="D157" s="254" t="s">
        <v>197</v>
      </c>
      <c r="E157" s="254"/>
      <c r="F157" s="254"/>
      <c r="G157" s="254"/>
      <c r="H157" s="254"/>
      <c r="I157" s="79"/>
      <c r="J157" s="79"/>
      <c r="K157" s="79"/>
      <c r="L157" s="79"/>
      <c r="M157" s="181"/>
      <c r="N157" s="88"/>
    </row>
    <row r="158" spans="2:14" ht="12.75">
      <c r="B158" s="76"/>
      <c r="C158" s="253"/>
      <c r="D158" s="254"/>
      <c r="E158" s="254"/>
      <c r="F158" s="254"/>
      <c r="G158" s="254"/>
      <c r="H158" s="254"/>
      <c r="I158" s="79"/>
      <c r="J158" s="79"/>
      <c r="K158" s="79"/>
      <c r="L158" s="79"/>
      <c r="M158" s="181"/>
      <c r="N158" s="88"/>
    </row>
    <row r="159" spans="2:14" ht="12.75">
      <c r="B159" s="132">
        <v>6</v>
      </c>
      <c r="C159" s="257"/>
      <c r="D159" s="82">
        <v>1015</v>
      </c>
      <c r="E159" s="79">
        <v>821</v>
      </c>
      <c r="F159" s="86">
        <f aca="true" t="shared" si="51" ref="F159:F164">E159*PA/12</f>
        <v>3752.483125</v>
      </c>
      <c r="G159" s="135">
        <f aca="true" t="shared" si="52" ref="G159:G164">INT(F159)/100*3</f>
        <v>112.56</v>
      </c>
      <c r="H159" s="88">
        <f aca="true" t="shared" si="53" ref="H159:H164">F159*pension</f>
        <v>294.5699253125</v>
      </c>
      <c r="I159" s="88">
        <f aca="true" t="shared" si="54" ref="I159:I164">((F159+G159)*97/100)*C.S.G.N.D</f>
        <v>89.97820395000001</v>
      </c>
      <c r="J159" s="88">
        <f aca="true" t="shared" si="55" ref="J159:J164">(F159+G159)*97/100*C.S.G.D</f>
        <v>191.20368339375</v>
      </c>
      <c r="K159" s="88">
        <f aca="true" t="shared" si="56" ref="K159:K164">(F159+G159)*97/100*R.D.S</f>
        <v>18.745459156250003</v>
      </c>
      <c r="L159" s="88">
        <f aca="true" t="shared" si="57" ref="L159:L164">IF((F159+G159)-H159&gt;Seuil*BRUT,((F159+G159)-H159)*1/100,0)</f>
        <v>35.704731996875005</v>
      </c>
      <c r="M159" s="89">
        <f aca="true" t="shared" si="58" ref="M159:M164">(F159+G159)-(H159+I159+J159+K159+L159)</f>
        <v>3234.841121190625</v>
      </c>
      <c r="N159" s="88">
        <f aca="true" t="shared" si="59" ref="N159:N164">M159*6.55957</f>
        <v>21219.166773328387</v>
      </c>
    </row>
    <row r="160" spans="2:14" ht="12.75">
      <c r="B160" s="91">
        <v>5</v>
      </c>
      <c r="C160" s="90" t="s">
        <v>26</v>
      </c>
      <c r="D160" s="90">
        <v>966</v>
      </c>
      <c r="E160" s="98">
        <v>783</v>
      </c>
      <c r="F160" s="86">
        <f t="shared" si="51"/>
        <v>3578.799375</v>
      </c>
      <c r="G160" s="135">
        <f t="shared" si="52"/>
        <v>107.34</v>
      </c>
      <c r="H160" s="88">
        <f t="shared" si="53"/>
        <v>280.9357509375</v>
      </c>
      <c r="I160" s="88">
        <f t="shared" si="54"/>
        <v>85.81332465000001</v>
      </c>
      <c r="J160" s="88">
        <f t="shared" si="55"/>
        <v>182.35331488125001</v>
      </c>
      <c r="K160" s="88">
        <f t="shared" si="56"/>
        <v>17.87777596875</v>
      </c>
      <c r="L160" s="88">
        <f t="shared" si="57"/>
        <v>34.052036240625</v>
      </c>
      <c r="M160" s="89">
        <f t="shared" si="58"/>
        <v>3085.107172321875</v>
      </c>
      <c r="N160" s="88">
        <f t="shared" si="59"/>
        <v>20236.9764543474</v>
      </c>
    </row>
    <row r="161" spans="2:14" ht="12.75">
      <c r="B161" s="90">
        <v>4</v>
      </c>
      <c r="C161" s="90" t="s">
        <v>97</v>
      </c>
      <c r="D161" s="90">
        <v>925</v>
      </c>
      <c r="E161" s="91">
        <v>752</v>
      </c>
      <c r="F161" s="86">
        <f t="shared" si="51"/>
        <v>3437.11</v>
      </c>
      <c r="G161" s="135">
        <f t="shared" si="52"/>
        <v>103.10999999999999</v>
      </c>
      <c r="H161" s="88">
        <f t="shared" si="53"/>
        <v>269.813135</v>
      </c>
      <c r="I161" s="88">
        <f t="shared" si="54"/>
        <v>82.4163216</v>
      </c>
      <c r="J161" s="88">
        <f t="shared" si="55"/>
        <v>175.1346834</v>
      </c>
      <c r="K161" s="88">
        <f t="shared" si="56"/>
        <v>17.170067000000003</v>
      </c>
      <c r="L161" s="88">
        <f t="shared" si="57"/>
        <v>32.70406865</v>
      </c>
      <c r="M161" s="89">
        <f t="shared" si="58"/>
        <v>2962.98172435</v>
      </c>
      <c r="N161" s="88">
        <f t="shared" si="59"/>
        <v>19435.88602959453</v>
      </c>
    </row>
    <row r="162" spans="2:14" ht="12.75">
      <c r="B162" s="90">
        <v>3</v>
      </c>
      <c r="C162" s="90" t="s">
        <v>27</v>
      </c>
      <c r="D162" s="90">
        <v>865</v>
      </c>
      <c r="E162" s="91">
        <v>707</v>
      </c>
      <c r="F162" s="86">
        <f t="shared" si="51"/>
        <v>3231.4318749999998</v>
      </c>
      <c r="G162" s="135">
        <f t="shared" si="52"/>
        <v>96.93</v>
      </c>
      <c r="H162" s="88">
        <f t="shared" si="53"/>
        <v>253.6674021875</v>
      </c>
      <c r="I162" s="88">
        <f t="shared" si="54"/>
        <v>77.48426444999998</v>
      </c>
      <c r="J162" s="88">
        <f t="shared" si="55"/>
        <v>164.65406195624996</v>
      </c>
      <c r="K162" s="88">
        <f t="shared" si="56"/>
        <v>16.142555093749998</v>
      </c>
      <c r="L162" s="88">
        <f t="shared" si="57"/>
        <v>30.746944728124994</v>
      </c>
      <c r="M162" s="89">
        <f t="shared" si="58"/>
        <v>2785.6666465843746</v>
      </c>
      <c r="N162" s="88">
        <f t="shared" si="59"/>
        <v>18272.775364935467</v>
      </c>
    </row>
    <row r="163" spans="2:14" ht="12.75">
      <c r="B163" s="90">
        <v>2</v>
      </c>
      <c r="C163" s="90" t="s">
        <v>27</v>
      </c>
      <c r="D163" s="90">
        <v>811</v>
      </c>
      <c r="E163" s="91">
        <v>665</v>
      </c>
      <c r="F163" s="86">
        <f t="shared" si="51"/>
        <v>3039.4656249999994</v>
      </c>
      <c r="G163" s="135">
        <f t="shared" si="52"/>
        <v>91.17</v>
      </c>
      <c r="H163" s="88">
        <f t="shared" si="53"/>
        <v>238.59805156249996</v>
      </c>
      <c r="I163" s="88">
        <f t="shared" si="54"/>
        <v>72.88119735</v>
      </c>
      <c r="J163" s="88">
        <f t="shared" si="55"/>
        <v>154.87254436874997</v>
      </c>
      <c r="K163" s="88">
        <f t="shared" si="56"/>
        <v>15.183582781249997</v>
      </c>
      <c r="L163" s="88">
        <f t="shared" si="57"/>
        <v>28.920375734374993</v>
      </c>
      <c r="M163" s="89">
        <f t="shared" si="58"/>
        <v>2620.1798732031248</v>
      </c>
      <c r="N163" s="88">
        <f t="shared" si="59"/>
        <v>17187.253290867022</v>
      </c>
    </row>
    <row r="164" spans="2:14" ht="12.75">
      <c r="B164" s="90">
        <v>1</v>
      </c>
      <c r="C164" s="90" t="s">
        <v>196</v>
      </c>
      <c r="D164" s="90">
        <v>759</v>
      </c>
      <c r="E164" s="91">
        <v>626</v>
      </c>
      <c r="F164" s="86">
        <f t="shared" si="51"/>
        <v>2861.21125</v>
      </c>
      <c r="G164" s="135">
        <f t="shared" si="52"/>
        <v>85.83</v>
      </c>
      <c r="H164" s="88">
        <f t="shared" si="53"/>
        <v>224.605083125</v>
      </c>
      <c r="I164" s="88">
        <f t="shared" si="54"/>
        <v>68.60712029999999</v>
      </c>
      <c r="J164" s="88">
        <f t="shared" si="55"/>
        <v>145.79013063749997</v>
      </c>
      <c r="K164" s="88">
        <f t="shared" si="56"/>
        <v>14.293150062499999</v>
      </c>
      <c r="L164" s="88">
        <f t="shared" si="57"/>
        <v>27.22436166875</v>
      </c>
      <c r="M164" s="89">
        <f t="shared" si="58"/>
        <v>2466.52140420625</v>
      </c>
      <c r="N164" s="88">
        <f t="shared" si="59"/>
        <v>16179.31980738919</v>
      </c>
    </row>
    <row r="165" spans="2:14" ht="12.75">
      <c r="B165" s="91"/>
      <c r="C165" s="60"/>
      <c r="D165" s="98"/>
      <c r="E165" s="98"/>
      <c r="F165" s="183"/>
      <c r="G165" s="183"/>
      <c r="H165" s="183"/>
      <c r="I165" s="183"/>
      <c r="J165" s="183"/>
      <c r="K165" s="183"/>
      <c r="L165" s="183"/>
      <c r="M165" s="74"/>
      <c r="N165" s="88"/>
    </row>
    <row r="166" spans="2:14" ht="12.75">
      <c r="B166" s="76"/>
      <c r="C166" s="77"/>
      <c r="D166" s="312" t="s">
        <v>198</v>
      </c>
      <c r="E166" s="312"/>
      <c r="F166" s="312"/>
      <c r="G166" s="312"/>
      <c r="H166" s="312"/>
      <c r="I166" s="94"/>
      <c r="J166" s="94"/>
      <c r="K166" s="94"/>
      <c r="L166" s="94"/>
      <c r="M166" s="181"/>
      <c r="N166" s="88"/>
    </row>
    <row r="167" spans="2:14" ht="12.75">
      <c r="B167" s="76"/>
      <c r="C167" s="77"/>
      <c r="D167" s="254"/>
      <c r="E167" s="254"/>
      <c r="F167" s="254"/>
      <c r="G167" s="254"/>
      <c r="H167" s="254"/>
      <c r="I167" s="94"/>
      <c r="J167" s="94"/>
      <c r="K167" s="94"/>
      <c r="L167" s="94"/>
      <c r="M167" s="181"/>
      <c r="N167" s="88"/>
    </row>
    <row r="168" spans="2:14" ht="12.75">
      <c r="B168" s="132">
        <v>10</v>
      </c>
      <c r="C168" s="83"/>
      <c r="D168" s="82">
        <v>966</v>
      </c>
      <c r="E168" s="79">
        <v>783</v>
      </c>
      <c r="F168" s="86">
        <f aca="true" t="shared" si="60" ref="F168:F177">E168*PA/12</f>
        <v>3578.799375</v>
      </c>
      <c r="G168" s="135">
        <f aca="true" t="shared" si="61" ref="G168:G177">INT(F168)/100*3</f>
        <v>107.34</v>
      </c>
      <c r="H168" s="88">
        <f aca="true" t="shared" si="62" ref="H168:H177">F168*pension</f>
        <v>280.9357509375</v>
      </c>
      <c r="I168" s="88">
        <f aca="true" t="shared" si="63" ref="I168:I177">((F168+G168)*97/100)*C.S.G.N.D</f>
        <v>85.81332465000001</v>
      </c>
      <c r="J168" s="88">
        <f aca="true" t="shared" si="64" ref="J168:J177">(F168+G168)*97/100*C.S.G.D</f>
        <v>182.35331488125001</v>
      </c>
      <c r="K168" s="88">
        <f aca="true" t="shared" si="65" ref="K168:K177">(F168+G168)*97/100*R.D.S</f>
        <v>17.87777596875</v>
      </c>
      <c r="L168" s="88">
        <f aca="true" t="shared" si="66" ref="L168:L177">IF((F168+G168)-H168&gt;Seuil*BRUT,((F168+G168)-H168)*1/100,0)</f>
        <v>34.052036240625</v>
      </c>
      <c r="M168" s="89">
        <f aca="true" t="shared" si="67" ref="M168:M177">(F168+G168)-(H168+I168+J168+K168+L168)</f>
        <v>3085.107172321875</v>
      </c>
      <c r="N168" s="88">
        <f aca="true" t="shared" si="68" ref="N168:N177">M168*6.55957</f>
        <v>20236.9764543474</v>
      </c>
    </row>
    <row r="169" spans="2:14" ht="12.75">
      <c r="B169" s="132">
        <v>9</v>
      </c>
      <c r="C169" s="82" t="s">
        <v>26</v>
      </c>
      <c r="D169" s="82">
        <v>916</v>
      </c>
      <c r="E169" s="79">
        <v>746</v>
      </c>
      <c r="F169" s="86">
        <f t="shared" si="60"/>
        <v>3409.68625</v>
      </c>
      <c r="G169" s="135">
        <f t="shared" si="61"/>
        <v>102.27000000000001</v>
      </c>
      <c r="H169" s="88">
        <f t="shared" si="62"/>
        <v>267.66037062500004</v>
      </c>
      <c r="I169" s="88">
        <f t="shared" si="63"/>
        <v>81.75834150000001</v>
      </c>
      <c r="J169" s="88">
        <f t="shared" si="64"/>
        <v>173.73647568750002</v>
      </c>
      <c r="K169" s="88">
        <f t="shared" si="65"/>
        <v>17.032987812500004</v>
      </c>
      <c r="L169" s="88">
        <f t="shared" si="66"/>
        <v>32.44295879375</v>
      </c>
      <c r="M169" s="89">
        <f t="shared" si="67"/>
        <v>2939.32511558125</v>
      </c>
      <c r="N169" s="88">
        <f t="shared" si="68"/>
        <v>19280.7088484133</v>
      </c>
    </row>
    <row r="170" spans="2:14" ht="12.75">
      <c r="B170" s="132">
        <v>8</v>
      </c>
      <c r="C170" s="82" t="s">
        <v>97</v>
      </c>
      <c r="D170" s="82">
        <v>864</v>
      </c>
      <c r="E170" s="79">
        <v>706</v>
      </c>
      <c r="F170" s="86">
        <f t="shared" si="60"/>
        <v>3226.86125</v>
      </c>
      <c r="G170" s="135">
        <f t="shared" si="61"/>
        <v>96.78</v>
      </c>
      <c r="H170" s="88">
        <f t="shared" si="62"/>
        <v>253.308608125</v>
      </c>
      <c r="I170" s="88">
        <f t="shared" si="63"/>
        <v>77.3743683</v>
      </c>
      <c r="J170" s="88">
        <f t="shared" si="64"/>
        <v>164.42053263749997</v>
      </c>
      <c r="K170" s="88">
        <f t="shared" si="65"/>
        <v>16.1196600625</v>
      </c>
      <c r="L170" s="88">
        <f t="shared" si="66"/>
        <v>30.703326418750002</v>
      </c>
      <c r="M170" s="89">
        <f t="shared" si="67"/>
        <v>2781.7147544562504</v>
      </c>
      <c r="N170" s="88">
        <f t="shared" si="68"/>
        <v>18246.852651888585</v>
      </c>
    </row>
    <row r="171" spans="2:14" ht="12.75">
      <c r="B171" s="91">
        <v>7</v>
      </c>
      <c r="C171" s="90" t="s">
        <v>97</v>
      </c>
      <c r="D171" s="90">
        <v>821</v>
      </c>
      <c r="E171" s="98">
        <v>673</v>
      </c>
      <c r="F171" s="86">
        <f t="shared" si="60"/>
        <v>3076.030625</v>
      </c>
      <c r="G171" s="135">
        <f t="shared" si="61"/>
        <v>92.28</v>
      </c>
      <c r="H171" s="88">
        <f t="shared" si="62"/>
        <v>241.46840406249999</v>
      </c>
      <c r="I171" s="88">
        <f t="shared" si="63"/>
        <v>73.75827135</v>
      </c>
      <c r="J171" s="88">
        <f t="shared" si="64"/>
        <v>156.73632661874998</v>
      </c>
      <c r="K171" s="88">
        <f t="shared" si="65"/>
        <v>15.36630653125</v>
      </c>
      <c r="L171" s="88">
        <f t="shared" si="66"/>
        <v>29.268422209375004</v>
      </c>
      <c r="M171" s="89">
        <f t="shared" si="67"/>
        <v>2651.712894228125</v>
      </c>
      <c r="N171" s="88">
        <f t="shared" si="68"/>
        <v>17394.096349591982</v>
      </c>
    </row>
    <row r="172" spans="2:14" ht="12.75">
      <c r="B172" s="90">
        <v>6</v>
      </c>
      <c r="C172" s="90" t="s">
        <v>27</v>
      </c>
      <c r="D172" s="90">
        <v>759</v>
      </c>
      <c r="E172" s="91">
        <v>626</v>
      </c>
      <c r="F172" s="86">
        <f t="shared" si="60"/>
        <v>2861.21125</v>
      </c>
      <c r="G172" s="135">
        <f t="shared" si="61"/>
        <v>85.83</v>
      </c>
      <c r="H172" s="88">
        <f t="shared" si="62"/>
        <v>224.605083125</v>
      </c>
      <c r="I172" s="88">
        <f t="shared" si="63"/>
        <v>68.60712029999999</v>
      </c>
      <c r="J172" s="88">
        <f t="shared" si="64"/>
        <v>145.79013063749997</v>
      </c>
      <c r="K172" s="88">
        <f t="shared" si="65"/>
        <v>14.293150062499999</v>
      </c>
      <c r="L172" s="88">
        <f t="shared" si="66"/>
        <v>27.22436166875</v>
      </c>
      <c r="M172" s="89">
        <f t="shared" si="67"/>
        <v>2466.52140420625</v>
      </c>
      <c r="N172" s="88">
        <f t="shared" si="68"/>
        <v>16179.31980738919</v>
      </c>
    </row>
    <row r="173" spans="2:14" ht="12.75">
      <c r="B173" s="90">
        <v>5</v>
      </c>
      <c r="C173" s="90" t="s">
        <v>27</v>
      </c>
      <c r="D173" s="90">
        <v>712</v>
      </c>
      <c r="E173" s="91">
        <v>590</v>
      </c>
      <c r="F173" s="86">
        <f t="shared" si="60"/>
        <v>2696.66875</v>
      </c>
      <c r="G173" s="135">
        <f t="shared" si="61"/>
        <v>80.88</v>
      </c>
      <c r="H173" s="88">
        <f t="shared" si="62"/>
        <v>211.688496875</v>
      </c>
      <c r="I173" s="88">
        <f t="shared" si="63"/>
        <v>64.6613349</v>
      </c>
      <c r="J173" s="88">
        <f t="shared" si="64"/>
        <v>137.4053366625</v>
      </c>
      <c r="K173" s="88">
        <f t="shared" si="65"/>
        <v>13.471111437500001</v>
      </c>
      <c r="L173" s="88">
        <f t="shared" si="66"/>
        <v>25.658602531249997</v>
      </c>
      <c r="M173" s="89">
        <f t="shared" si="67"/>
        <v>2324.66386759375</v>
      </c>
      <c r="N173" s="88">
        <f t="shared" si="68"/>
        <v>15248.795365951935</v>
      </c>
    </row>
    <row r="174" spans="2:14" ht="12.75">
      <c r="B174" s="90">
        <v>4</v>
      </c>
      <c r="C174" s="90" t="s">
        <v>27</v>
      </c>
      <c r="D174" s="90">
        <v>660</v>
      </c>
      <c r="E174" s="91">
        <v>551</v>
      </c>
      <c r="F174" s="86">
        <f t="shared" si="60"/>
        <v>2518.414375</v>
      </c>
      <c r="G174" s="135">
        <f t="shared" si="61"/>
        <v>75.53999999999999</v>
      </c>
      <c r="H174" s="88">
        <f t="shared" si="62"/>
        <v>197.6955284375</v>
      </c>
      <c r="I174" s="88">
        <f t="shared" si="63"/>
        <v>60.38725784999999</v>
      </c>
      <c r="J174" s="88">
        <f t="shared" si="64"/>
        <v>128.32292293124996</v>
      </c>
      <c r="K174" s="88">
        <f t="shared" si="65"/>
        <v>12.580678718749999</v>
      </c>
      <c r="L174" s="88">
        <f t="shared" si="66"/>
        <v>23.962588465625</v>
      </c>
      <c r="M174" s="89">
        <f t="shared" si="67"/>
        <v>2171.005398596875</v>
      </c>
      <c r="N174" s="88">
        <f t="shared" si="68"/>
        <v>14240.861882474102</v>
      </c>
    </row>
    <row r="175" spans="2:14" ht="12.75">
      <c r="B175" s="90">
        <v>3</v>
      </c>
      <c r="C175" s="90" t="s">
        <v>27</v>
      </c>
      <c r="D175" s="90">
        <v>616</v>
      </c>
      <c r="E175" s="91">
        <v>517</v>
      </c>
      <c r="F175" s="86">
        <f t="shared" si="60"/>
        <v>2363.013125</v>
      </c>
      <c r="G175" s="135">
        <f t="shared" si="61"/>
        <v>70.89</v>
      </c>
      <c r="H175" s="88">
        <f t="shared" si="62"/>
        <v>185.4965303125</v>
      </c>
      <c r="I175" s="88">
        <f t="shared" si="63"/>
        <v>56.66126475</v>
      </c>
      <c r="J175" s="88">
        <f t="shared" si="64"/>
        <v>120.40518759375</v>
      </c>
      <c r="K175" s="88">
        <f t="shared" si="65"/>
        <v>11.804430156250001</v>
      </c>
      <c r="L175" s="88">
        <f t="shared" si="66"/>
        <v>22.484065946875</v>
      </c>
      <c r="M175" s="89">
        <f t="shared" si="67"/>
        <v>2037.051646240625</v>
      </c>
      <c r="N175" s="88">
        <f t="shared" si="68"/>
        <v>13362.182867130616</v>
      </c>
    </row>
    <row r="176" spans="2:14" ht="12.75">
      <c r="B176" s="90">
        <v>2</v>
      </c>
      <c r="C176" s="90" t="s">
        <v>27</v>
      </c>
      <c r="D176" s="90">
        <v>572</v>
      </c>
      <c r="E176" s="91">
        <v>483</v>
      </c>
      <c r="F176" s="86">
        <f t="shared" si="60"/>
        <v>2207.611875</v>
      </c>
      <c r="G176" s="135">
        <f t="shared" si="61"/>
        <v>66.21000000000001</v>
      </c>
      <c r="H176" s="88">
        <f t="shared" si="62"/>
        <v>173.2975321875</v>
      </c>
      <c r="I176" s="88">
        <f t="shared" si="63"/>
        <v>52.93457325000001</v>
      </c>
      <c r="J176" s="88">
        <f t="shared" si="64"/>
        <v>112.48596815625001</v>
      </c>
      <c r="K176" s="88">
        <f t="shared" si="65"/>
        <v>11.028036093750002</v>
      </c>
      <c r="L176" s="88">
        <f t="shared" si="66"/>
        <v>21.005243428125</v>
      </c>
      <c r="M176" s="89">
        <f t="shared" si="67"/>
        <v>1903.070521884375</v>
      </c>
      <c r="N176" s="88">
        <f t="shared" si="68"/>
        <v>12483.32430323709</v>
      </c>
    </row>
    <row r="177" spans="2:14" ht="12.75">
      <c r="B177" s="90">
        <v>1</v>
      </c>
      <c r="C177" s="90" t="s">
        <v>28</v>
      </c>
      <c r="D177" s="90">
        <v>504</v>
      </c>
      <c r="E177" s="91">
        <v>434</v>
      </c>
      <c r="F177" s="86">
        <f t="shared" si="60"/>
        <v>1983.65125</v>
      </c>
      <c r="G177" s="135">
        <f t="shared" si="61"/>
        <v>59.489999999999995</v>
      </c>
      <c r="H177" s="88">
        <f t="shared" si="62"/>
        <v>155.71662312499998</v>
      </c>
      <c r="I177" s="88">
        <f t="shared" si="63"/>
        <v>47.5643283</v>
      </c>
      <c r="J177" s="88">
        <f t="shared" si="64"/>
        <v>101.07419763749999</v>
      </c>
      <c r="K177" s="88">
        <f t="shared" si="65"/>
        <v>9.9092350625</v>
      </c>
      <c r="L177" s="88">
        <f t="shared" si="66"/>
        <v>18.87424626875</v>
      </c>
      <c r="M177" s="89">
        <f t="shared" si="67"/>
        <v>1710.00261960625</v>
      </c>
      <c r="N177" s="88">
        <f t="shared" si="68"/>
        <v>11216.881883490569</v>
      </c>
    </row>
    <row r="178" spans="2:14" ht="12.75">
      <c r="B178" s="91"/>
      <c r="C178" s="60"/>
      <c r="D178" s="98"/>
      <c r="E178" s="98"/>
      <c r="F178" s="183"/>
      <c r="G178" s="183"/>
      <c r="H178" s="183"/>
      <c r="I178" s="183"/>
      <c r="J178" s="183"/>
      <c r="K178" s="183"/>
      <c r="L178" s="183"/>
      <c r="M178" s="74"/>
      <c r="N178" s="88"/>
    </row>
    <row r="179" spans="2:14" ht="12.75">
      <c r="B179" s="76"/>
      <c r="C179" s="77"/>
      <c r="D179" s="312" t="s">
        <v>199</v>
      </c>
      <c r="E179" s="312"/>
      <c r="F179" s="312"/>
      <c r="G179" s="312"/>
      <c r="H179" s="312"/>
      <c r="I179" s="312"/>
      <c r="J179" s="312"/>
      <c r="K179" s="312"/>
      <c r="L179" s="94"/>
      <c r="M179" s="181"/>
      <c r="N179" s="88"/>
    </row>
    <row r="180" spans="2:14" ht="12.75">
      <c r="B180" s="91"/>
      <c r="C180" s="60"/>
      <c r="D180" s="256"/>
      <c r="E180" s="98"/>
      <c r="F180" s="183"/>
      <c r="G180" s="183"/>
      <c r="H180" s="183"/>
      <c r="I180" s="183"/>
      <c r="J180" s="183"/>
      <c r="K180" s="183"/>
      <c r="L180" s="183"/>
      <c r="M180" s="74"/>
      <c r="N180" s="88"/>
    </row>
    <row r="181" spans="2:15" ht="12.75">
      <c r="B181" s="90">
        <v>12</v>
      </c>
      <c r="C181" s="90"/>
      <c r="D181" s="90">
        <v>801</v>
      </c>
      <c r="E181" s="91">
        <v>658</v>
      </c>
      <c r="F181" s="86">
        <f aca="true" t="shared" si="69" ref="F181:F192">E181*PA/12</f>
        <v>3007.47125</v>
      </c>
      <c r="G181" s="135">
        <f aca="true" t="shared" si="70" ref="G181:G192">INT(F181)/100*3</f>
        <v>90.21000000000001</v>
      </c>
      <c r="H181" s="88">
        <f aca="true" t="shared" si="71" ref="H181:H192">F181*pension</f>
        <v>236.086493125</v>
      </c>
      <c r="I181" s="88">
        <f aca="true" t="shared" si="72" ref="I181:I192">((F181+G181)*97/100)*C.S.G.N.D</f>
        <v>72.1140195</v>
      </c>
      <c r="J181" s="88">
        <f aca="true" t="shared" si="73" ref="J181:J192">(F181+G181)*97/100*C.S.G.D</f>
        <v>153.2422914375</v>
      </c>
      <c r="K181" s="88">
        <f aca="true" t="shared" si="74" ref="K181:K192">(F181+G181)*97/100*R.D.S</f>
        <v>15.0237540625</v>
      </c>
      <c r="L181" s="88">
        <f aca="true" t="shared" si="75" ref="L181:L192">IF((F181+G181)-H181&gt;Seuil*BRUT,((F181+G181)-H181)*1/100,0)</f>
        <v>28.615947568750002</v>
      </c>
      <c r="M181" s="89">
        <f aca="true" t="shared" si="76" ref="M181:M192">(F181+G181)-(H181+I181+J181+K181+L181)</f>
        <v>2592.59874430625</v>
      </c>
      <c r="N181" s="88">
        <f aca="true" t="shared" si="77" ref="N181:N192">M181*6.55957</f>
        <v>17006.332945188948</v>
      </c>
      <c r="O181" s="91"/>
    </row>
    <row r="182" spans="2:15" ht="12.75">
      <c r="B182" s="90">
        <v>11</v>
      </c>
      <c r="C182" s="90" t="s">
        <v>24</v>
      </c>
      <c r="D182" s="90">
        <v>759</v>
      </c>
      <c r="E182" s="91">
        <v>626</v>
      </c>
      <c r="F182" s="86">
        <f t="shared" si="69"/>
        <v>2861.21125</v>
      </c>
      <c r="G182" s="135">
        <f t="shared" si="70"/>
        <v>85.83</v>
      </c>
      <c r="H182" s="88">
        <f t="shared" si="71"/>
        <v>224.605083125</v>
      </c>
      <c r="I182" s="88">
        <f t="shared" si="72"/>
        <v>68.60712029999999</v>
      </c>
      <c r="J182" s="88">
        <f t="shared" si="73"/>
        <v>145.79013063749997</v>
      </c>
      <c r="K182" s="88">
        <f t="shared" si="74"/>
        <v>14.293150062499999</v>
      </c>
      <c r="L182" s="88">
        <f t="shared" si="75"/>
        <v>27.22436166875</v>
      </c>
      <c r="M182" s="89">
        <f t="shared" si="76"/>
        <v>2466.52140420625</v>
      </c>
      <c r="N182" s="88">
        <f t="shared" si="77"/>
        <v>16179.31980738919</v>
      </c>
      <c r="O182" s="91"/>
    </row>
    <row r="183" spans="2:15" ht="12.75">
      <c r="B183" s="90">
        <v>10</v>
      </c>
      <c r="C183" s="90" t="s">
        <v>26</v>
      </c>
      <c r="D183" s="90">
        <v>703</v>
      </c>
      <c r="E183" s="91">
        <v>584</v>
      </c>
      <c r="F183" s="86">
        <f t="shared" si="69"/>
        <v>2669.245</v>
      </c>
      <c r="G183" s="135">
        <f t="shared" si="70"/>
        <v>80.07000000000001</v>
      </c>
      <c r="H183" s="88">
        <f t="shared" si="71"/>
        <v>209.5357325</v>
      </c>
      <c r="I183" s="88">
        <f t="shared" si="72"/>
        <v>64.0040532</v>
      </c>
      <c r="J183" s="88">
        <f t="shared" si="73"/>
        <v>136.00861304999998</v>
      </c>
      <c r="K183" s="88">
        <f t="shared" si="74"/>
        <v>13.334177749999998</v>
      </c>
      <c r="L183" s="88">
        <f t="shared" si="75"/>
        <v>25.397792675</v>
      </c>
      <c r="M183" s="89">
        <f t="shared" si="76"/>
        <v>2301.034630825</v>
      </c>
      <c r="N183" s="88">
        <f t="shared" si="77"/>
        <v>15093.797733320745</v>
      </c>
      <c r="O183" s="91"/>
    </row>
    <row r="184" spans="2:15" ht="12.75">
      <c r="B184" s="90">
        <v>9</v>
      </c>
      <c r="C184" s="90" t="s">
        <v>26</v>
      </c>
      <c r="D184" s="90">
        <v>653</v>
      </c>
      <c r="E184" s="91">
        <v>545</v>
      </c>
      <c r="F184" s="86">
        <f t="shared" si="69"/>
        <v>2490.990625</v>
      </c>
      <c r="G184" s="135">
        <f t="shared" si="70"/>
        <v>74.69999999999999</v>
      </c>
      <c r="H184" s="88">
        <f t="shared" si="71"/>
        <v>195.5427640625</v>
      </c>
      <c r="I184" s="88">
        <f t="shared" si="72"/>
        <v>59.72927775</v>
      </c>
      <c r="J184" s="88">
        <f t="shared" si="73"/>
        <v>126.92471521874998</v>
      </c>
      <c r="K184" s="88">
        <f t="shared" si="74"/>
        <v>12.44359953125</v>
      </c>
      <c r="L184" s="88">
        <f t="shared" si="75"/>
        <v>23.701478609375</v>
      </c>
      <c r="M184" s="89">
        <f t="shared" si="76"/>
        <v>2147.3487898281246</v>
      </c>
      <c r="N184" s="88">
        <f t="shared" si="77"/>
        <v>14085.684701292872</v>
      </c>
      <c r="O184" s="91"/>
    </row>
    <row r="185" spans="2:15" ht="12.75">
      <c r="B185" s="90">
        <v>8</v>
      </c>
      <c r="C185" s="90" t="s">
        <v>26</v>
      </c>
      <c r="D185" s="90">
        <v>625</v>
      </c>
      <c r="E185" s="91">
        <v>524</v>
      </c>
      <c r="F185" s="86">
        <f t="shared" si="69"/>
        <v>2395.0074999999997</v>
      </c>
      <c r="G185" s="135">
        <f t="shared" si="70"/>
        <v>71.85</v>
      </c>
      <c r="H185" s="88">
        <f t="shared" si="71"/>
        <v>188.00808874999998</v>
      </c>
      <c r="I185" s="88">
        <f t="shared" si="72"/>
        <v>57.42844259999999</v>
      </c>
      <c r="J185" s="88">
        <f t="shared" si="73"/>
        <v>122.03544052499997</v>
      </c>
      <c r="K185" s="88">
        <f t="shared" si="74"/>
        <v>11.964258874999999</v>
      </c>
      <c r="L185" s="88">
        <f t="shared" si="75"/>
        <v>22.788494112499997</v>
      </c>
      <c r="M185" s="89">
        <f t="shared" si="76"/>
        <v>2064.6327751374997</v>
      </c>
      <c r="N185" s="88">
        <f t="shared" si="77"/>
        <v>13543.103212808688</v>
      </c>
      <c r="O185" s="91"/>
    </row>
    <row r="186" spans="2:15" ht="12.75">
      <c r="B186" s="90">
        <v>7</v>
      </c>
      <c r="C186" s="90" t="s">
        <v>26</v>
      </c>
      <c r="D186" s="90">
        <v>588</v>
      </c>
      <c r="E186" s="91">
        <v>496</v>
      </c>
      <c r="F186" s="86">
        <f t="shared" si="69"/>
        <v>2267.0299999999997</v>
      </c>
      <c r="G186" s="135">
        <f t="shared" si="70"/>
        <v>68.01</v>
      </c>
      <c r="H186" s="88">
        <f t="shared" si="71"/>
        <v>177.96185499999999</v>
      </c>
      <c r="I186" s="88">
        <f t="shared" si="72"/>
        <v>54.359731200000006</v>
      </c>
      <c r="J186" s="88">
        <f t="shared" si="73"/>
        <v>115.51442879999999</v>
      </c>
      <c r="K186" s="88">
        <f t="shared" si="74"/>
        <v>11.324944</v>
      </c>
      <c r="L186" s="88">
        <f t="shared" si="75"/>
        <v>21.57078145</v>
      </c>
      <c r="M186" s="89">
        <f t="shared" si="76"/>
        <v>1954.30825955</v>
      </c>
      <c r="N186" s="88">
        <f t="shared" si="77"/>
        <v>12819.421830096393</v>
      </c>
      <c r="O186" s="91"/>
    </row>
    <row r="187" spans="2:15" ht="12.75">
      <c r="B187" s="90">
        <v>6</v>
      </c>
      <c r="C187" s="90" t="s">
        <v>97</v>
      </c>
      <c r="D187" s="90">
        <v>542</v>
      </c>
      <c r="E187" s="91">
        <v>461</v>
      </c>
      <c r="F187" s="86">
        <f t="shared" si="69"/>
        <v>2107.058125</v>
      </c>
      <c r="G187" s="135">
        <f t="shared" si="70"/>
        <v>63.21</v>
      </c>
      <c r="H187" s="88">
        <f t="shared" si="71"/>
        <v>165.4040628125</v>
      </c>
      <c r="I187" s="88">
        <f t="shared" si="72"/>
        <v>50.523841950000005</v>
      </c>
      <c r="J187" s="88">
        <f t="shared" si="73"/>
        <v>107.36316414375</v>
      </c>
      <c r="K187" s="88">
        <f t="shared" si="74"/>
        <v>10.525800406250001</v>
      </c>
      <c r="L187" s="88">
        <f t="shared" si="75"/>
        <v>20.048640621875002</v>
      </c>
      <c r="M187" s="89">
        <f t="shared" si="76"/>
        <v>1816.402615065625</v>
      </c>
      <c r="N187" s="88">
        <f t="shared" si="77"/>
        <v>11914.820101706022</v>
      </c>
      <c r="O187" s="91"/>
    </row>
    <row r="188" spans="2:15" ht="12.75">
      <c r="B188" s="90">
        <v>5</v>
      </c>
      <c r="C188" s="90" t="s">
        <v>27</v>
      </c>
      <c r="D188" s="90">
        <v>500</v>
      </c>
      <c r="E188" s="91">
        <v>431</v>
      </c>
      <c r="F188" s="86">
        <f t="shared" si="69"/>
        <v>1969.939375</v>
      </c>
      <c r="G188" s="135">
        <f t="shared" si="70"/>
        <v>59.07000000000001</v>
      </c>
      <c r="H188" s="88">
        <f t="shared" si="71"/>
        <v>154.64024093749998</v>
      </c>
      <c r="I188" s="88">
        <f t="shared" si="72"/>
        <v>47.23533825</v>
      </c>
      <c r="J188" s="88">
        <f t="shared" si="73"/>
        <v>100.37509378124999</v>
      </c>
      <c r="K188" s="88">
        <f t="shared" si="74"/>
        <v>9.840695468749999</v>
      </c>
      <c r="L188" s="88">
        <f t="shared" si="75"/>
        <v>18.743691340625</v>
      </c>
      <c r="M188" s="89">
        <f t="shared" si="76"/>
        <v>1698.174315221875</v>
      </c>
      <c r="N188" s="88">
        <f t="shared" si="77"/>
        <v>11139.293292899954</v>
      </c>
      <c r="O188" s="91"/>
    </row>
    <row r="189" spans="2:15" ht="12.75">
      <c r="B189" s="90">
        <v>4</v>
      </c>
      <c r="C189" s="90" t="s">
        <v>27</v>
      </c>
      <c r="D189" s="90">
        <v>466</v>
      </c>
      <c r="E189" s="91">
        <v>408</v>
      </c>
      <c r="F189" s="86">
        <f t="shared" si="69"/>
        <v>1864.8149999999998</v>
      </c>
      <c r="G189" s="135">
        <f t="shared" si="70"/>
        <v>55.92</v>
      </c>
      <c r="H189" s="88">
        <f t="shared" si="71"/>
        <v>146.38797749999998</v>
      </c>
      <c r="I189" s="88">
        <f t="shared" si="72"/>
        <v>44.71471079999999</v>
      </c>
      <c r="J189" s="88">
        <f t="shared" si="73"/>
        <v>95.01876044999997</v>
      </c>
      <c r="K189" s="88">
        <f t="shared" si="74"/>
        <v>9.315564749999998</v>
      </c>
      <c r="L189" s="88">
        <f t="shared" si="75"/>
        <v>17.743470225</v>
      </c>
      <c r="M189" s="89">
        <f t="shared" si="76"/>
        <v>1607.554516275</v>
      </c>
      <c r="N189" s="88">
        <f t="shared" si="77"/>
        <v>10544.866378322002</v>
      </c>
      <c r="O189" s="91"/>
    </row>
    <row r="190" spans="2:15" ht="12.75">
      <c r="B190" s="90">
        <v>3</v>
      </c>
      <c r="C190" s="90" t="s">
        <v>27</v>
      </c>
      <c r="D190" s="90">
        <v>442</v>
      </c>
      <c r="E190" s="91">
        <v>389</v>
      </c>
      <c r="F190" s="86">
        <f t="shared" si="69"/>
        <v>1777.9731249999998</v>
      </c>
      <c r="G190" s="135">
        <f t="shared" si="70"/>
        <v>53.31</v>
      </c>
      <c r="H190" s="88">
        <f t="shared" si="71"/>
        <v>139.57089031249998</v>
      </c>
      <c r="I190" s="88">
        <f t="shared" si="72"/>
        <v>42.632271149999994</v>
      </c>
      <c r="J190" s="88">
        <f t="shared" si="73"/>
        <v>90.59357619374998</v>
      </c>
      <c r="K190" s="88">
        <f t="shared" si="74"/>
        <v>8.881723156249999</v>
      </c>
      <c r="L190" s="88">
        <f t="shared" si="75"/>
        <v>16.917122346874997</v>
      </c>
      <c r="M190" s="89">
        <f t="shared" si="76"/>
        <v>1532.6875418406248</v>
      </c>
      <c r="N190" s="88">
        <f t="shared" si="77"/>
        <v>10053.771218831507</v>
      </c>
      <c r="O190" s="91"/>
    </row>
    <row r="191" spans="2:15" ht="12.75">
      <c r="B191" s="90">
        <v>2</v>
      </c>
      <c r="C191" s="90" t="s">
        <v>28</v>
      </c>
      <c r="D191" s="90">
        <v>423</v>
      </c>
      <c r="E191" s="91">
        <v>376</v>
      </c>
      <c r="F191" s="86">
        <f t="shared" si="69"/>
        <v>1718.555</v>
      </c>
      <c r="G191" s="135">
        <f t="shared" si="70"/>
        <v>51.54</v>
      </c>
      <c r="H191" s="88">
        <f t="shared" si="71"/>
        <v>134.9065675</v>
      </c>
      <c r="I191" s="88">
        <f t="shared" si="72"/>
        <v>41.2078116</v>
      </c>
      <c r="J191" s="88">
        <f t="shared" si="73"/>
        <v>87.56659965</v>
      </c>
      <c r="K191" s="88">
        <f t="shared" si="74"/>
        <v>8.58496075</v>
      </c>
      <c r="L191" s="88">
        <f t="shared" si="75"/>
        <v>16.351884325</v>
      </c>
      <c r="M191" s="89">
        <f t="shared" si="76"/>
        <v>1481.477176175</v>
      </c>
      <c r="N191" s="88">
        <f t="shared" si="77"/>
        <v>9717.853240522245</v>
      </c>
      <c r="O191" s="91"/>
    </row>
    <row r="192" spans="2:15" ht="12.75">
      <c r="B192" s="90">
        <v>1</v>
      </c>
      <c r="C192" s="90" t="s">
        <v>28</v>
      </c>
      <c r="D192" s="90">
        <v>379</v>
      </c>
      <c r="E192" s="91">
        <v>349</v>
      </c>
      <c r="F192" s="86">
        <f t="shared" si="69"/>
        <v>1595.148125</v>
      </c>
      <c r="G192" s="135">
        <f t="shared" si="70"/>
        <v>47.849999999999994</v>
      </c>
      <c r="H192" s="88">
        <f t="shared" si="71"/>
        <v>125.21912781249999</v>
      </c>
      <c r="I192" s="88">
        <f t="shared" si="72"/>
        <v>38.24899635</v>
      </c>
      <c r="J192" s="88">
        <f t="shared" si="73"/>
        <v>81.27911724374998</v>
      </c>
      <c r="K192" s="88">
        <f t="shared" si="74"/>
        <v>7.9685409062499994</v>
      </c>
      <c r="L192" s="88">
        <f t="shared" si="75"/>
        <v>15.177789971874999</v>
      </c>
      <c r="M192" s="89">
        <f t="shared" si="76"/>
        <v>1375.1045527156248</v>
      </c>
      <c r="N192" s="88">
        <f t="shared" si="77"/>
        <v>9020.09457085683</v>
      </c>
      <c r="O192" s="91"/>
    </row>
    <row r="193" spans="2:14" ht="12.75">
      <c r="B193" s="64"/>
      <c r="C193" s="138"/>
      <c r="D193" s="138"/>
      <c r="E193" s="138"/>
      <c r="F193" s="140"/>
      <c r="G193" s="140"/>
      <c r="H193" s="140"/>
      <c r="I193" s="140"/>
      <c r="J193" s="140"/>
      <c r="K193" s="140"/>
      <c r="L193" s="140"/>
      <c r="M193" s="141"/>
      <c r="N193" s="18"/>
    </row>
    <row r="194" spans="2:13" ht="12.75">
      <c r="B194" s="298" t="str">
        <f>FORMULES!E5</f>
        <v> -- Indemnité  de  Résidence  plancher  INM  298 ----- Prix point mensuel net : 3,857 euros (I.R. non comprise)</v>
      </c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</row>
  </sheetData>
  <mergeCells count="24">
    <mergeCell ref="B142:D142"/>
    <mergeCell ref="D166:H166"/>
    <mergeCell ref="D179:K179"/>
    <mergeCell ref="B194:M194"/>
    <mergeCell ref="B135:M135"/>
    <mergeCell ref="B137:M137"/>
    <mergeCell ref="B139:M139"/>
    <mergeCell ref="H141:L141"/>
    <mergeCell ref="B77:D77"/>
    <mergeCell ref="D101:I101"/>
    <mergeCell ref="D114:K114"/>
    <mergeCell ref="B129:M129"/>
    <mergeCell ref="B70:M70"/>
    <mergeCell ref="B72:M72"/>
    <mergeCell ref="B74:M74"/>
    <mergeCell ref="H76:K76"/>
    <mergeCell ref="B12:D12"/>
    <mergeCell ref="D36:H36"/>
    <mergeCell ref="D49:K49"/>
    <mergeCell ref="B64:M64"/>
    <mergeCell ref="B5:L5"/>
    <mergeCell ref="B7:L7"/>
    <mergeCell ref="B9:L9"/>
    <mergeCell ref="G11:K11"/>
  </mergeCells>
  <printOptions horizontalCentered="1"/>
  <pageMargins left="0" right="0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74"/>
  <sheetViews>
    <sheetView workbookViewId="0" topLeftCell="A37">
      <selection activeCell="M4" sqref="M4"/>
    </sheetView>
  </sheetViews>
  <sheetFormatPr defaultColWidth="11.421875" defaultRowHeight="12.75"/>
  <cols>
    <col min="1" max="1" width="4.28125" style="5" customWidth="1"/>
    <col min="2" max="2" width="6.28125" style="5" customWidth="1"/>
    <col min="3" max="3" width="5.28125" style="5" customWidth="1"/>
    <col min="4" max="4" width="4.28125" style="5" customWidth="1"/>
    <col min="5" max="5" width="5.00390625" style="5" customWidth="1"/>
    <col min="6" max="6" width="7.7109375" style="5" customWidth="1"/>
    <col min="7" max="7" width="5.7109375" style="5" customWidth="1"/>
    <col min="8" max="8" width="7.28125" style="5" customWidth="1"/>
    <col min="9" max="11" width="6.7109375" style="5" customWidth="1"/>
    <col min="12" max="12" width="7.28125" style="5" customWidth="1"/>
    <col min="13" max="13" width="8.421875" style="5" customWidth="1"/>
    <col min="14" max="14" width="8.421875" style="0" customWidth="1"/>
    <col min="15" max="15" width="7.8515625" style="0" customWidth="1"/>
  </cols>
  <sheetData>
    <row r="1" spans="1:13" ht="12.75">
      <c r="A1"/>
      <c r="B1"/>
      <c r="C1"/>
      <c r="D1"/>
      <c r="E1"/>
      <c r="F1"/>
      <c r="G1"/>
      <c r="H1"/>
      <c r="I1"/>
      <c r="J1"/>
      <c r="K1"/>
      <c r="L1"/>
      <c r="M1"/>
    </row>
    <row r="4" ht="12.75">
      <c r="M4" s="39"/>
    </row>
    <row r="5" spans="2:13" ht="19.5" customHeight="1">
      <c r="B5" s="290" t="s">
        <v>204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7" spans="1:13" ht="10.5" customHeight="1">
      <c r="A7" s="41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</row>
    <row r="8" spans="1:13" ht="12.75">
      <c r="A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4" ht="12.75" customHeight="1">
      <c r="A9"/>
      <c r="B9" s="291" t="s">
        <v>35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3"/>
    </row>
    <row r="10" spans="1:13" ht="12.75">
      <c r="A1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" customHeight="1">
      <c r="A1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75">
      <c r="A12"/>
      <c r="B12" s="259"/>
      <c r="C12" s="259"/>
      <c r="F12" s="77"/>
      <c r="G12" s="77"/>
      <c r="H12" s="260"/>
      <c r="I12" s="260"/>
      <c r="J12" s="304" t="s">
        <v>205</v>
      </c>
      <c r="K12" s="304"/>
      <c r="L12" s="304"/>
      <c r="M12" s="261">
        <f>FORMULES!G3</f>
        <v>39722</v>
      </c>
    </row>
    <row r="13" spans="1:13" ht="9" customHeight="1">
      <c r="A13"/>
      <c r="L13" s="260"/>
      <c r="M13" s="260"/>
    </row>
    <row r="14" spans="1:13" ht="12.75">
      <c r="A14"/>
      <c r="B14" s="313" t="s">
        <v>206</v>
      </c>
      <c r="C14" s="313"/>
      <c r="D14" s="176"/>
      <c r="E14" s="176"/>
      <c r="F14" s="176"/>
      <c r="G14" s="176"/>
      <c r="H14" s="176"/>
      <c r="I14" s="176"/>
      <c r="J14" s="176" t="s">
        <v>207</v>
      </c>
      <c r="K14" s="176"/>
      <c r="L14" s="176"/>
      <c r="M14" s="213">
        <f>FORMULES!G13</f>
        <v>2773</v>
      </c>
    </row>
    <row r="15" spans="1:13" ht="3.75" customHeight="1">
      <c r="A15"/>
      <c r="B15" s="177"/>
      <c r="C15" s="110"/>
      <c r="D15" s="110"/>
      <c r="E15" s="110"/>
      <c r="F15" s="110"/>
      <c r="G15" s="110"/>
      <c r="H15" s="228"/>
      <c r="I15" s="110"/>
      <c r="J15" s="110"/>
      <c r="K15" s="262"/>
      <c r="L15" s="262"/>
      <c r="M15" s="232"/>
    </row>
    <row r="16" spans="1:14" ht="12.75">
      <c r="A16"/>
      <c r="B16" s="177"/>
      <c r="C16" s="110"/>
      <c r="D16" s="110"/>
      <c r="E16" s="110"/>
      <c r="F16" s="263"/>
      <c r="G16" s="264">
        <v>0.0655</v>
      </c>
      <c r="H16" s="265">
        <v>0.0085</v>
      </c>
      <c r="I16" s="265">
        <v>0.08</v>
      </c>
      <c r="J16" s="265">
        <v>0.0225</v>
      </c>
      <c r="K16" s="265">
        <v>0.0595</v>
      </c>
      <c r="L16" s="266">
        <v>0.01</v>
      </c>
      <c r="M16" s="263"/>
      <c r="N16" s="56"/>
    </row>
    <row r="17" spans="1:14" ht="12.75">
      <c r="A17"/>
      <c r="B17" s="177"/>
      <c r="C17" s="110"/>
      <c r="F17" s="267" t="s">
        <v>37</v>
      </c>
      <c r="G17" s="130" t="s">
        <v>208</v>
      </c>
      <c r="H17" s="57" t="s">
        <v>208</v>
      </c>
      <c r="I17" s="57" t="s">
        <v>209</v>
      </c>
      <c r="J17" s="57" t="s">
        <v>210</v>
      </c>
      <c r="K17" s="57" t="s">
        <v>210</v>
      </c>
      <c r="L17" s="57" t="s">
        <v>211</v>
      </c>
      <c r="M17" s="267" t="s">
        <v>212</v>
      </c>
      <c r="N17" s="62" t="s">
        <v>38</v>
      </c>
    </row>
    <row r="18" spans="1:14" ht="12.75">
      <c r="A18"/>
      <c r="B18" s="57" t="s">
        <v>39</v>
      </c>
      <c r="C18" s="57" t="s">
        <v>87</v>
      </c>
      <c r="D18" s="57" t="s">
        <v>20</v>
      </c>
      <c r="E18" s="58" t="s">
        <v>21</v>
      </c>
      <c r="F18" s="267" t="s">
        <v>41</v>
      </c>
      <c r="G18" s="99" t="s">
        <v>213</v>
      </c>
      <c r="H18" s="90" t="s">
        <v>214</v>
      </c>
      <c r="I18" s="90" t="s">
        <v>215</v>
      </c>
      <c r="J18" s="90" t="s">
        <v>216</v>
      </c>
      <c r="K18" s="90" t="s">
        <v>217</v>
      </c>
      <c r="L18" s="268">
        <v>0.01</v>
      </c>
      <c r="M18" s="267" t="s">
        <v>45</v>
      </c>
      <c r="N18" s="62" t="s">
        <v>46</v>
      </c>
    </row>
    <row r="19" spans="1:14" ht="12.75">
      <c r="A19"/>
      <c r="B19" s="90"/>
      <c r="C19" s="90" t="s">
        <v>218</v>
      </c>
      <c r="D19" s="90" t="s">
        <v>219</v>
      </c>
      <c r="E19" s="91"/>
      <c r="F19" s="267" t="s">
        <v>48</v>
      </c>
      <c r="G19" s="269" t="s">
        <v>220</v>
      </c>
      <c r="H19" s="270" t="s">
        <v>221</v>
      </c>
      <c r="I19" s="90"/>
      <c r="J19" s="90"/>
      <c r="K19" s="90"/>
      <c r="L19" s="268"/>
      <c r="M19" s="267"/>
      <c r="N19" s="81"/>
    </row>
    <row r="20" spans="1:14" ht="12.75">
      <c r="A20"/>
      <c r="B20" s="63"/>
      <c r="C20" s="271"/>
      <c r="D20" s="271"/>
      <c r="E20" s="64"/>
      <c r="F20" s="271"/>
      <c r="G20" s="272"/>
      <c r="H20" s="63" t="s">
        <v>222</v>
      </c>
      <c r="I20" s="67"/>
      <c r="J20" s="67"/>
      <c r="K20" s="67"/>
      <c r="L20" s="67"/>
      <c r="M20" s="273"/>
      <c r="N20" s="123"/>
    </row>
    <row r="21" spans="1:14" ht="12.75">
      <c r="A21"/>
      <c r="B21" s="177"/>
      <c r="C21" s="110"/>
      <c r="M21" s="232"/>
      <c r="N21" s="274"/>
    </row>
    <row r="22" spans="1:14" ht="12" customHeight="1">
      <c r="A22"/>
      <c r="B22" s="275"/>
      <c r="C22" s="276"/>
      <c r="D22" s="79"/>
      <c r="E22" s="79"/>
      <c r="F22" s="79"/>
      <c r="G22" s="312" t="s">
        <v>223</v>
      </c>
      <c r="H22" s="312"/>
      <c r="I22" s="312"/>
      <c r="J22" s="312"/>
      <c r="K22" s="276"/>
      <c r="L22" s="276"/>
      <c r="M22" s="277"/>
      <c r="N22" s="88"/>
    </row>
    <row r="23" spans="1:14" ht="12" customHeight="1">
      <c r="A23"/>
      <c r="B23" s="90">
        <v>4</v>
      </c>
      <c r="C23" s="90"/>
      <c r="D23" s="90">
        <v>1015</v>
      </c>
      <c r="E23" s="91">
        <v>821</v>
      </c>
      <c r="F23" s="88">
        <f>E23*PA/12</f>
        <v>3752.483125</v>
      </c>
      <c r="G23" s="87">
        <f>IF(F23&gt;plafond_SS,plafond_SS*vieillesse,F23*vieillesse)</f>
        <v>181.63150000000002</v>
      </c>
      <c r="H23" s="88">
        <f>F23*maladieveuvage</f>
        <v>31.896106562500005</v>
      </c>
      <c r="I23" s="88">
        <f>(F23*97%)*CSGRDS</f>
        <v>291.19269049999997</v>
      </c>
      <c r="J23" s="88">
        <f>IF(F23&gt;plafond_SS,plafond_SS*ircantecA,F23*ircantecA)</f>
        <v>62.3925</v>
      </c>
      <c r="K23" s="278">
        <f>IF(F23&gt;plafond_SS,(F23-plafond_SS)*ircantecB,0)</f>
        <v>58.27924593750001</v>
      </c>
      <c r="L23" s="278">
        <f>((F23)-(G23+H23+J23+K23))/100</f>
        <v>34.182837725</v>
      </c>
      <c r="M23" s="87">
        <f>F23-(G23+H23+I23+J23+K23+L23)</f>
        <v>3092.908244275</v>
      </c>
      <c r="N23" s="88">
        <f>M23*6.55957</f>
        <v>20288.14813189896</v>
      </c>
    </row>
    <row r="24" spans="1:14" ht="12" customHeight="1">
      <c r="A24"/>
      <c r="B24" s="90">
        <v>3</v>
      </c>
      <c r="C24" s="90" t="s">
        <v>26</v>
      </c>
      <c r="D24" s="90">
        <v>966</v>
      </c>
      <c r="E24" s="91">
        <v>783</v>
      </c>
      <c r="F24" s="88">
        <f>E24*PA/12</f>
        <v>3578.799375</v>
      </c>
      <c r="G24" s="87">
        <f>IF(F24&gt;plafond_SS,plafond_SS*vieillesse,F24*vieillesse)</f>
        <v>181.63150000000002</v>
      </c>
      <c r="H24" s="88">
        <f>F24*maladieveuvage</f>
        <v>30.4197946875</v>
      </c>
      <c r="I24" s="88">
        <f>(F24*97%)*CSGRDS</f>
        <v>277.7148315</v>
      </c>
      <c r="J24" s="88">
        <f>IF(F24&gt;plafond_SS,plafond_SS*ircantecA,F24*ircantecA)</f>
        <v>62.3925</v>
      </c>
      <c r="K24" s="278">
        <f>IF(F24&gt;plafond_SS,(F24-plafond_SS)*ircantecB,0)</f>
        <v>47.9450628125</v>
      </c>
      <c r="L24" s="278">
        <f>((F24)-(G24+H24+J24+K24))/100</f>
        <v>32.564105175</v>
      </c>
      <c r="M24" s="87">
        <f>F24-(G24+H24+I24+J24+K24+L24)</f>
        <v>2946.131580825</v>
      </c>
      <c r="N24" s="88">
        <f>M24*6.55957</f>
        <v>19325.356333632244</v>
      </c>
    </row>
    <row r="25" spans="1:14" ht="12" customHeight="1">
      <c r="A25"/>
      <c r="B25" s="90">
        <v>2</v>
      </c>
      <c r="C25" s="90" t="s">
        <v>26</v>
      </c>
      <c r="D25" s="90">
        <v>910</v>
      </c>
      <c r="E25" s="91">
        <v>741</v>
      </c>
      <c r="F25" s="88">
        <f>E25*PA/12</f>
        <v>3386.8331249999997</v>
      </c>
      <c r="G25" s="87">
        <f>IF(F25&gt;plafond_SS,plafond_SS*vieillesse,F25*vieillesse)</f>
        <v>181.63150000000002</v>
      </c>
      <c r="H25" s="88">
        <f>F25*maladieveuvage</f>
        <v>28.7880815625</v>
      </c>
      <c r="I25" s="88">
        <f>(F25*97%)*CSGRDS</f>
        <v>262.8182505</v>
      </c>
      <c r="J25" s="88">
        <f>IF(F25&gt;plafond_SS,plafond_SS*ircantecA,F25*ircantecA)</f>
        <v>62.3925</v>
      </c>
      <c r="K25" s="278">
        <f>IF(F25&gt;plafond_SS,(F25-plafond_SS)*ircantecB,0)</f>
        <v>36.52307093749998</v>
      </c>
      <c r="L25" s="278">
        <f>((F25)-(G25+H25+J25+K25))/100</f>
        <v>30.774979724999998</v>
      </c>
      <c r="M25" s="87">
        <f>F25-(G25+H25+I25+J25+K25+L25)</f>
        <v>2783.904742275</v>
      </c>
      <c r="N25" s="88">
        <f>M25*6.55957</f>
        <v>18261.21803028482</v>
      </c>
    </row>
    <row r="26" spans="1:14" ht="12" customHeight="1">
      <c r="A26"/>
      <c r="B26" s="90">
        <v>1</v>
      </c>
      <c r="C26" s="90" t="s">
        <v>26</v>
      </c>
      <c r="D26" s="90">
        <v>860</v>
      </c>
      <c r="E26" s="91">
        <v>703</v>
      </c>
      <c r="F26" s="88">
        <f>E26*PA/12</f>
        <v>3213.1493749999995</v>
      </c>
      <c r="G26" s="87">
        <f>IF(F26&gt;plafond_SS,plafond_SS*vieillesse,F26*vieillesse)</f>
        <v>181.63150000000002</v>
      </c>
      <c r="H26" s="88">
        <f>F26*maladieveuvage</f>
        <v>27.311769687499996</v>
      </c>
      <c r="I26" s="88">
        <f>(F26*97%)*CSGRDS</f>
        <v>249.34039149999998</v>
      </c>
      <c r="J26" s="88">
        <f>IF(F26&gt;plafond_SS,plafond_SS*ircantecA,F26*ircantecA)</f>
        <v>62.3925</v>
      </c>
      <c r="K26" s="278">
        <f>IF(F26&gt;plafond_SS,(F26-plafond_SS)*ircantecB,0)</f>
        <v>26.18888781249997</v>
      </c>
      <c r="L26" s="278">
        <f>((F26)-(G26+H26+J26+K26))/100</f>
        <v>29.156247174999994</v>
      </c>
      <c r="M26" s="87">
        <f>F26-(G26+H26+I26+J26+K26+L26)</f>
        <v>2637.1280788249996</v>
      </c>
      <c r="N26" s="88">
        <f>M26*6.55957</f>
        <v>17298.426232018104</v>
      </c>
    </row>
    <row r="27" spans="1:14" ht="12" customHeight="1">
      <c r="A27"/>
      <c r="B27" s="91"/>
      <c r="C27" s="60"/>
      <c r="D27" s="60"/>
      <c r="E27" s="60"/>
      <c r="F27" s="93"/>
      <c r="G27" s="93"/>
      <c r="H27" s="93"/>
      <c r="I27" s="93"/>
      <c r="J27" s="93"/>
      <c r="K27" s="279"/>
      <c r="L27" s="279"/>
      <c r="M27" s="87"/>
      <c r="N27" s="88"/>
    </row>
    <row r="28" spans="1:14" ht="12" customHeight="1">
      <c r="A28"/>
      <c r="B28" s="280"/>
      <c r="C28" s="281"/>
      <c r="D28" s="79"/>
      <c r="E28" s="79"/>
      <c r="F28" s="79"/>
      <c r="G28" s="314" t="s">
        <v>224</v>
      </c>
      <c r="H28" s="314"/>
      <c r="I28" s="314"/>
      <c r="J28" s="281"/>
      <c r="K28" s="281"/>
      <c r="L28" s="281"/>
      <c r="M28" s="282"/>
      <c r="N28" s="88"/>
    </row>
    <row r="29" spans="1:14" ht="12" customHeight="1">
      <c r="A29"/>
      <c r="B29" s="90">
        <v>11</v>
      </c>
      <c r="C29" s="90"/>
      <c r="D29" s="90">
        <v>966</v>
      </c>
      <c r="E29" s="91">
        <v>783</v>
      </c>
      <c r="F29" s="88">
        <f aca="true" t="shared" si="0" ref="F29:F39">E29*PA/12</f>
        <v>3578.799375</v>
      </c>
      <c r="G29" s="87">
        <f aca="true" t="shared" si="1" ref="G29:G39">IF(F29&gt;plafond_SS,plafond_SS*vieillesse,F29*vieillesse)</f>
        <v>181.63150000000002</v>
      </c>
      <c r="H29" s="88">
        <f aca="true" t="shared" si="2" ref="H29:H39">F29*maladieveuvage</f>
        <v>30.4197946875</v>
      </c>
      <c r="I29" s="88">
        <f aca="true" t="shared" si="3" ref="I29:I39">(F29*97%)*CSGRDS</f>
        <v>277.7148315</v>
      </c>
      <c r="J29" s="88">
        <f aca="true" t="shared" si="4" ref="J29:J39">IF(F29&gt;plafond_SS,plafond_SS*ircantecA,F29*ircantecA)</f>
        <v>62.3925</v>
      </c>
      <c r="K29" s="278">
        <f aca="true" t="shared" si="5" ref="K29:K39">IF(F29&gt;plafond_SS,(F29-plafond_SS)*ircantecB,0)</f>
        <v>47.9450628125</v>
      </c>
      <c r="L29" s="278">
        <f aca="true" t="shared" si="6" ref="L29:L39">((F29)-(G29+H29+J29+K29))/100</f>
        <v>32.564105175</v>
      </c>
      <c r="M29" s="87">
        <f aca="true" t="shared" si="7" ref="M29:M39">F29-(G29+H29+I29+J29+K29+L29)</f>
        <v>2946.131580825</v>
      </c>
      <c r="N29" s="88">
        <f aca="true" t="shared" si="8" ref="N29:N39">M29*6.55957</f>
        <v>19325.356333632244</v>
      </c>
    </row>
    <row r="30" spans="1:14" ht="12" customHeight="1">
      <c r="A30"/>
      <c r="B30" s="90">
        <v>10</v>
      </c>
      <c r="C30" s="90" t="s">
        <v>26</v>
      </c>
      <c r="D30" s="90">
        <v>936</v>
      </c>
      <c r="E30" s="91">
        <v>761</v>
      </c>
      <c r="F30" s="88">
        <f t="shared" si="0"/>
        <v>3478.2456249999996</v>
      </c>
      <c r="G30" s="87">
        <f t="shared" si="1"/>
        <v>181.63150000000002</v>
      </c>
      <c r="H30" s="88">
        <f t="shared" si="2"/>
        <v>29.5650878125</v>
      </c>
      <c r="I30" s="88">
        <f t="shared" si="3"/>
        <v>269.9118605</v>
      </c>
      <c r="J30" s="88">
        <f t="shared" si="4"/>
        <v>62.3925</v>
      </c>
      <c r="K30" s="278">
        <f t="shared" si="5"/>
        <v>41.96211468749997</v>
      </c>
      <c r="L30" s="278">
        <f t="shared" si="6"/>
        <v>31.626944225</v>
      </c>
      <c r="M30" s="87">
        <f t="shared" si="7"/>
        <v>2861.155617775</v>
      </c>
      <c r="N30" s="88">
        <f t="shared" si="8"/>
        <v>18767.950555688356</v>
      </c>
    </row>
    <row r="31" spans="1:14" ht="12" customHeight="1">
      <c r="A31"/>
      <c r="B31" s="90">
        <v>9</v>
      </c>
      <c r="C31" s="90" t="s">
        <v>26</v>
      </c>
      <c r="D31" s="90">
        <v>910</v>
      </c>
      <c r="E31" s="91">
        <v>741</v>
      </c>
      <c r="F31" s="88">
        <f t="shared" si="0"/>
        <v>3386.8331249999997</v>
      </c>
      <c r="G31" s="87">
        <f t="shared" si="1"/>
        <v>181.63150000000002</v>
      </c>
      <c r="H31" s="88">
        <f t="shared" si="2"/>
        <v>28.7880815625</v>
      </c>
      <c r="I31" s="88">
        <f t="shared" si="3"/>
        <v>262.8182505</v>
      </c>
      <c r="J31" s="88">
        <f t="shared" si="4"/>
        <v>62.3925</v>
      </c>
      <c r="K31" s="278">
        <f t="shared" si="5"/>
        <v>36.52307093749998</v>
      </c>
      <c r="L31" s="278">
        <f t="shared" si="6"/>
        <v>30.774979724999998</v>
      </c>
      <c r="M31" s="87">
        <f t="shared" si="7"/>
        <v>2783.904742275</v>
      </c>
      <c r="N31" s="88">
        <f t="shared" si="8"/>
        <v>18261.21803028482</v>
      </c>
    </row>
    <row r="32" spans="1:14" ht="12" customHeight="1">
      <c r="A32"/>
      <c r="B32" s="90">
        <v>8</v>
      </c>
      <c r="C32" s="90" t="s">
        <v>26</v>
      </c>
      <c r="D32" s="90">
        <v>860</v>
      </c>
      <c r="E32" s="91">
        <v>703</v>
      </c>
      <c r="F32" s="88">
        <f t="shared" si="0"/>
        <v>3213.1493749999995</v>
      </c>
      <c r="G32" s="87">
        <f t="shared" si="1"/>
        <v>181.63150000000002</v>
      </c>
      <c r="H32" s="88">
        <f t="shared" si="2"/>
        <v>27.311769687499996</v>
      </c>
      <c r="I32" s="88">
        <f t="shared" si="3"/>
        <v>249.34039149999998</v>
      </c>
      <c r="J32" s="88">
        <f t="shared" si="4"/>
        <v>62.3925</v>
      </c>
      <c r="K32" s="278">
        <f t="shared" si="5"/>
        <v>26.18888781249997</v>
      </c>
      <c r="L32" s="278">
        <f t="shared" si="6"/>
        <v>29.156247174999994</v>
      </c>
      <c r="M32" s="87">
        <f t="shared" si="7"/>
        <v>2637.1280788249996</v>
      </c>
      <c r="N32" s="88">
        <f t="shared" si="8"/>
        <v>17298.426232018104</v>
      </c>
    </row>
    <row r="33" spans="1:14" ht="12" customHeight="1">
      <c r="A33"/>
      <c r="B33" s="90">
        <v>7</v>
      </c>
      <c r="C33" s="90" t="s">
        <v>26</v>
      </c>
      <c r="D33" s="90">
        <v>810</v>
      </c>
      <c r="E33" s="91">
        <v>664</v>
      </c>
      <c r="F33" s="88">
        <f t="shared" si="0"/>
        <v>3034.895</v>
      </c>
      <c r="G33" s="87">
        <f t="shared" si="1"/>
        <v>181.63150000000002</v>
      </c>
      <c r="H33" s="88">
        <f t="shared" si="2"/>
        <v>25.7966075</v>
      </c>
      <c r="I33" s="88">
        <f t="shared" si="3"/>
        <v>235.50785199999999</v>
      </c>
      <c r="J33" s="88">
        <f t="shared" si="4"/>
        <v>62.3925</v>
      </c>
      <c r="K33" s="278">
        <f t="shared" si="5"/>
        <v>15.582752499999998</v>
      </c>
      <c r="L33" s="278">
        <f t="shared" si="6"/>
        <v>27.4949164</v>
      </c>
      <c r="M33" s="87">
        <f t="shared" si="7"/>
        <v>2486.4888716</v>
      </c>
      <c r="N33" s="88">
        <f t="shared" si="8"/>
        <v>16310.297807481213</v>
      </c>
    </row>
    <row r="34" spans="1:14" ht="12" customHeight="1">
      <c r="A34"/>
      <c r="B34" s="90">
        <v>6</v>
      </c>
      <c r="C34" s="90" t="s">
        <v>27</v>
      </c>
      <c r="D34" s="90">
        <v>773</v>
      </c>
      <c r="E34" s="91">
        <v>636</v>
      </c>
      <c r="F34" s="88">
        <f t="shared" si="0"/>
        <v>2906.9174999999996</v>
      </c>
      <c r="G34" s="87">
        <f t="shared" si="1"/>
        <v>181.63150000000002</v>
      </c>
      <c r="H34" s="88">
        <f t="shared" si="2"/>
        <v>24.70879875</v>
      </c>
      <c r="I34" s="88">
        <f t="shared" si="3"/>
        <v>225.57679799999994</v>
      </c>
      <c r="J34" s="88">
        <f t="shared" si="4"/>
        <v>62.3925</v>
      </c>
      <c r="K34" s="278">
        <f t="shared" si="5"/>
        <v>7.968091249999974</v>
      </c>
      <c r="L34" s="278">
        <f t="shared" si="6"/>
        <v>26.302166099999994</v>
      </c>
      <c r="M34" s="87">
        <f t="shared" si="7"/>
        <v>2378.3376458999996</v>
      </c>
      <c r="N34" s="88">
        <f t="shared" si="8"/>
        <v>15600.87227191626</v>
      </c>
    </row>
    <row r="35" spans="1:14" ht="12" customHeight="1">
      <c r="A35"/>
      <c r="B35" s="90">
        <v>5</v>
      </c>
      <c r="C35" s="90" t="s">
        <v>27</v>
      </c>
      <c r="D35" s="90">
        <v>717</v>
      </c>
      <c r="E35" s="91">
        <v>594</v>
      </c>
      <c r="F35" s="88">
        <f t="shared" si="0"/>
        <v>2714.9512499999996</v>
      </c>
      <c r="G35" s="87">
        <f t="shared" si="1"/>
        <v>177.829306875</v>
      </c>
      <c r="H35" s="88">
        <f t="shared" si="2"/>
        <v>23.077085625</v>
      </c>
      <c r="I35" s="88">
        <f t="shared" si="3"/>
        <v>210.68021699999997</v>
      </c>
      <c r="J35" s="88">
        <f t="shared" si="4"/>
        <v>61.08640312499999</v>
      </c>
      <c r="K35" s="278">
        <f t="shared" si="5"/>
        <v>0</v>
      </c>
      <c r="L35" s="278">
        <f t="shared" si="6"/>
        <v>24.529584543749998</v>
      </c>
      <c r="M35" s="87">
        <f t="shared" si="7"/>
        <v>2217.7486528312497</v>
      </c>
      <c r="N35" s="88">
        <f t="shared" si="8"/>
        <v>14547.47753065228</v>
      </c>
    </row>
    <row r="36" spans="1:14" ht="12" customHeight="1">
      <c r="A36"/>
      <c r="B36" s="90">
        <v>4</v>
      </c>
      <c r="C36" s="90" t="s">
        <v>27</v>
      </c>
      <c r="D36" s="90">
        <v>670</v>
      </c>
      <c r="E36" s="91">
        <v>559</v>
      </c>
      <c r="F36" s="88">
        <f t="shared" si="0"/>
        <v>2554.979375</v>
      </c>
      <c r="G36" s="87">
        <f t="shared" si="1"/>
        <v>167.3511490625</v>
      </c>
      <c r="H36" s="88">
        <f t="shared" si="2"/>
        <v>21.7173246875</v>
      </c>
      <c r="I36" s="88">
        <f t="shared" si="3"/>
        <v>198.26639949999998</v>
      </c>
      <c r="J36" s="88">
        <f t="shared" si="4"/>
        <v>57.487035937499996</v>
      </c>
      <c r="K36" s="278">
        <f t="shared" si="5"/>
        <v>0</v>
      </c>
      <c r="L36" s="278">
        <f t="shared" si="6"/>
        <v>23.084238653125</v>
      </c>
      <c r="M36" s="87">
        <f t="shared" si="7"/>
        <v>2087.073227159375</v>
      </c>
      <c r="N36" s="88">
        <f t="shared" si="8"/>
        <v>13690.302928677822</v>
      </c>
    </row>
    <row r="37" spans="1:14" ht="12" customHeight="1">
      <c r="A37"/>
      <c r="B37" s="90">
        <v>3</v>
      </c>
      <c r="C37" s="90" t="s">
        <v>27</v>
      </c>
      <c r="D37" s="90">
        <v>630</v>
      </c>
      <c r="E37" s="91">
        <v>528</v>
      </c>
      <c r="F37" s="88">
        <f t="shared" si="0"/>
        <v>2413.29</v>
      </c>
      <c r="G37" s="87">
        <f t="shared" si="1"/>
        <v>158.070495</v>
      </c>
      <c r="H37" s="88">
        <f t="shared" si="2"/>
        <v>20.512965</v>
      </c>
      <c r="I37" s="88">
        <f t="shared" si="3"/>
        <v>187.271304</v>
      </c>
      <c r="J37" s="88">
        <f t="shared" si="4"/>
        <v>54.299025</v>
      </c>
      <c r="K37" s="278">
        <f t="shared" si="5"/>
        <v>0</v>
      </c>
      <c r="L37" s="278">
        <f t="shared" si="6"/>
        <v>21.80407515</v>
      </c>
      <c r="M37" s="87">
        <f t="shared" si="7"/>
        <v>1971.33213585</v>
      </c>
      <c r="N37" s="88">
        <f t="shared" si="8"/>
        <v>12931.091138357584</v>
      </c>
    </row>
    <row r="38" spans="1:14" ht="12" customHeight="1">
      <c r="A38"/>
      <c r="B38" s="90">
        <v>2</v>
      </c>
      <c r="C38" s="90" t="s">
        <v>27</v>
      </c>
      <c r="D38" s="90">
        <v>590</v>
      </c>
      <c r="E38" s="91">
        <v>498</v>
      </c>
      <c r="F38" s="88">
        <f t="shared" si="0"/>
        <v>2276.17125</v>
      </c>
      <c r="G38" s="87">
        <f t="shared" si="1"/>
        <v>149.089216875</v>
      </c>
      <c r="H38" s="88">
        <f t="shared" si="2"/>
        <v>19.347455625000002</v>
      </c>
      <c r="I38" s="88">
        <f t="shared" si="3"/>
        <v>176.630889</v>
      </c>
      <c r="J38" s="88">
        <f t="shared" si="4"/>
        <v>51.21385312499999</v>
      </c>
      <c r="K38" s="278">
        <f t="shared" si="5"/>
        <v>0</v>
      </c>
      <c r="L38" s="278">
        <f t="shared" si="6"/>
        <v>20.565207243750002</v>
      </c>
      <c r="M38" s="87">
        <f t="shared" si="7"/>
        <v>1859.32462813125</v>
      </c>
      <c r="N38" s="88">
        <f t="shared" si="8"/>
        <v>12196.370050950904</v>
      </c>
    </row>
    <row r="39" spans="1:14" ht="12" customHeight="1">
      <c r="A39"/>
      <c r="B39" s="90">
        <v>1</v>
      </c>
      <c r="C39" s="90" t="s">
        <v>28</v>
      </c>
      <c r="D39" s="90">
        <v>547</v>
      </c>
      <c r="E39" s="91">
        <v>465</v>
      </c>
      <c r="F39" s="88">
        <f t="shared" si="0"/>
        <v>2125.340625</v>
      </c>
      <c r="G39" s="87">
        <f t="shared" si="1"/>
        <v>139.20981093749998</v>
      </c>
      <c r="H39" s="88">
        <f t="shared" si="2"/>
        <v>18.0653953125</v>
      </c>
      <c r="I39" s="88">
        <f t="shared" si="3"/>
        <v>164.92643249999998</v>
      </c>
      <c r="J39" s="88">
        <f t="shared" si="4"/>
        <v>47.82016406249999</v>
      </c>
      <c r="K39" s="278">
        <f t="shared" si="5"/>
        <v>0</v>
      </c>
      <c r="L39" s="278">
        <f t="shared" si="6"/>
        <v>19.202452546874998</v>
      </c>
      <c r="M39" s="87">
        <f t="shared" si="7"/>
        <v>1736.1163696406247</v>
      </c>
      <c r="N39" s="88">
        <f t="shared" si="8"/>
        <v>11388.176854803552</v>
      </c>
    </row>
    <row r="40" spans="1:14" ht="12" customHeight="1">
      <c r="A40"/>
      <c r="B40" s="91"/>
      <c r="C40" s="60"/>
      <c r="D40" s="60"/>
      <c r="E40" s="60"/>
      <c r="F40" s="93"/>
      <c r="G40" s="93"/>
      <c r="H40" s="93"/>
      <c r="I40" s="93"/>
      <c r="J40" s="93"/>
      <c r="K40" s="93"/>
      <c r="L40" s="93"/>
      <c r="M40" s="87"/>
      <c r="N40" s="88"/>
    </row>
    <row r="41" spans="1:14" ht="12" customHeight="1">
      <c r="A41"/>
      <c r="B41" s="280"/>
      <c r="C41" s="281"/>
      <c r="D41" s="79"/>
      <c r="E41" s="79"/>
      <c r="F41" s="79"/>
      <c r="G41" s="314" t="s">
        <v>225</v>
      </c>
      <c r="H41" s="314"/>
      <c r="I41" s="314"/>
      <c r="J41" s="281"/>
      <c r="K41" s="281"/>
      <c r="L41" s="281"/>
      <c r="M41" s="282"/>
      <c r="N41" s="88"/>
    </row>
    <row r="42" spans="1:14" ht="12" customHeight="1">
      <c r="A42"/>
      <c r="B42" s="90">
        <v>12</v>
      </c>
      <c r="C42" s="90"/>
      <c r="D42" s="90">
        <v>780</v>
      </c>
      <c r="E42" s="91">
        <v>642</v>
      </c>
      <c r="F42" s="88">
        <f aca="true" t="shared" si="9" ref="F42:F53">E42*PA/12</f>
        <v>2934.34125</v>
      </c>
      <c r="G42" s="87">
        <f aca="true" t="shared" si="10" ref="G42:G53">IF(F42&gt;plafond_SS,plafond_SS*vieillesse,F42*vieillesse)</f>
        <v>181.63150000000002</v>
      </c>
      <c r="H42" s="88">
        <f aca="true" t="shared" si="11" ref="H42:H53">F42*maladieveuvage</f>
        <v>24.941900625000002</v>
      </c>
      <c r="I42" s="88">
        <f aca="true" t="shared" si="12" ref="I42:I53">(F42*97%)*CSGRDS</f>
        <v>227.704881</v>
      </c>
      <c r="J42" s="88">
        <f aca="true" t="shared" si="13" ref="J42:J53">IF(F42&gt;plafond_SS,plafond_SS*ircantecA,F42*ircantecA)</f>
        <v>62.3925</v>
      </c>
      <c r="K42" s="278">
        <f aca="true" t="shared" si="14" ref="K42:K53">IF(F42&gt;plafond_SS,(F42-plafond_SS)*ircantecB,0)</f>
        <v>9.599804374999996</v>
      </c>
      <c r="L42" s="278">
        <f aca="true" t="shared" si="15" ref="L42:L53">((F42)-(G42+H42+J42+K42))/100</f>
        <v>26.55775545</v>
      </c>
      <c r="M42" s="87">
        <f aca="true" t="shared" si="16" ref="M42:M53">F42-(G42+H42+I42+J42+K42+L42)</f>
        <v>2401.51290855</v>
      </c>
      <c r="N42" s="88">
        <f aca="true" t="shared" si="17" ref="N42:N53">M42*6.55957</f>
        <v>15752.892029537323</v>
      </c>
    </row>
    <row r="43" spans="1:14" ht="12" customHeight="1">
      <c r="A43"/>
      <c r="B43" s="90">
        <v>11</v>
      </c>
      <c r="C43" s="90" t="s">
        <v>24</v>
      </c>
      <c r="D43" s="90">
        <v>759</v>
      </c>
      <c r="E43" s="91">
        <v>626</v>
      </c>
      <c r="F43" s="88">
        <f t="shared" si="9"/>
        <v>2861.21125</v>
      </c>
      <c r="G43" s="87">
        <f t="shared" si="10"/>
        <v>181.63150000000002</v>
      </c>
      <c r="H43" s="88">
        <f t="shared" si="11"/>
        <v>24.320295625</v>
      </c>
      <c r="I43" s="88">
        <f t="shared" si="12"/>
        <v>222.029993</v>
      </c>
      <c r="J43" s="88">
        <f t="shared" si="13"/>
        <v>62.3925</v>
      </c>
      <c r="K43" s="278">
        <f t="shared" si="14"/>
        <v>5.24856937499999</v>
      </c>
      <c r="L43" s="278">
        <f t="shared" si="15"/>
        <v>25.876183849999997</v>
      </c>
      <c r="M43" s="87">
        <f t="shared" si="16"/>
        <v>2339.7122081499997</v>
      </c>
      <c r="N43" s="88">
        <f t="shared" si="17"/>
        <v>15347.506009214494</v>
      </c>
    </row>
    <row r="44" spans="1:14" ht="12" customHeight="1">
      <c r="A44"/>
      <c r="B44" s="90">
        <v>10</v>
      </c>
      <c r="C44" s="90" t="s">
        <v>26</v>
      </c>
      <c r="D44" s="90">
        <v>703</v>
      </c>
      <c r="E44" s="91">
        <v>584</v>
      </c>
      <c r="F44" s="88">
        <f t="shared" si="9"/>
        <v>2669.245</v>
      </c>
      <c r="G44" s="87">
        <f t="shared" si="10"/>
        <v>174.8355475</v>
      </c>
      <c r="H44" s="88">
        <f t="shared" si="11"/>
        <v>22.6885825</v>
      </c>
      <c r="I44" s="88">
        <f t="shared" si="12"/>
        <v>207.133412</v>
      </c>
      <c r="J44" s="88">
        <f t="shared" si="13"/>
        <v>60.0580125</v>
      </c>
      <c r="K44" s="278">
        <f t="shared" si="14"/>
        <v>0</v>
      </c>
      <c r="L44" s="278">
        <f t="shared" si="15"/>
        <v>24.116628575</v>
      </c>
      <c r="M44" s="87">
        <f t="shared" si="16"/>
        <v>2180.412816925</v>
      </c>
      <c r="N44" s="88">
        <f t="shared" si="17"/>
        <v>14302.57050151672</v>
      </c>
    </row>
    <row r="45" spans="1:14" ht="12" customHeight="1">
      <c r="A45"/>
      <c r="B45" s="90">
        <v>9</v>
      </c>
      <c r="C45" s="90" t="s">
        <v>26</v>
      </c>
      <c r="D45" s="90">
        <v>653</v>
      </c>
      <c r="E45" s="91">
        <v>545</v>
      </c>
      <c r="F45" s="88">
        <f t="shared" si="9"/>
        <v>2490.990625</v>
      </c>
      <c r="G45" s="87">
        <f t="shared" si="10"/>
        <v>163.1598859375</v>
      </c>
      <c r="H45" s="88">
        <f t="shared" si="11"/>
        <v>21.1734203125</v>
      </c>
      <c r="I45" s="88">
        <f t="shared" si="12"/>
        <v>193.3008725</v>
      </c>
      <c r="J45" s="88">
        <f t="shared" si="13"/>
        <v>56.0472890625</v>
      </c>
      <c r="K45" s="278">
        <f t="shared" si="14"/>
        <v>0</v>
      </c>
      <c r="L45" s="278">
        <f t="shared" si="15"/>
        <v>22.506100296874997</v>
      </c>
      <c r="M45" s="87">
        <f t="shared" si="16"/>
        <v>2034.803056890625</v>
      </c>
      <c r="N45" s="88">
        <f t="shared" si="17"/>
        <v>13347.433087888036</v>
      </c>
    </row>
    <row r="46" spans="1:14" ht="12" customHeight="1">
      <c r="A46"/>
      <c r="B46" s="90">
        <v>8</v>
      </c>
      <c r="C46" s="90" t="s">
        <v>26</v>
      </c>
      <c r="D46" s="90">
        <v>625</v>
      </c>
      <c r="E46" s="91">
        <v>524</v>
      </c>
      <c r="F46" s="88">
        <f t="shared" si="9"/>
        <v>2395.0074999999997</v>
      </c>
      <c r="G46" s="87">
        <f t="shared" si="10"/>
        <v>156.87299124999998</v>
      </c>
      <c r="H46" s="88">
        <f t="shared" si="11"/>
        <v>20.35756375</v>
      </c>
      <c r="I46" s="88">
        <f t="shared" si="12"/>
        <v>185.85258199999996</v>
      </c>
      <c r="J46" s="88">
        <f t="shared" si="13"/>
        <v>53.88766874999999</v>
      </c>
      <c r="K46" s="278">
        <f t="shared" si="14"/>
        <v>0</v>
      </c>
      <c r="L46" s="278">
        <f t="shared" si="15"/>
        <v>21.6388927625</v>
      </c>
      <c r="M46" s="87">
        <f t="shared" si="16"/>
        <v>1956.3978014874997</v>
      </c>
      <c r="N46" s="88">
        <f t="shared" si="17"/>
        <v>12833.128326703358</v>
      </c>
    </row>
    <row r="47" spans="1:14" ht="12" customHeight="1">
      <c r="A47"/>
      <c r="B47" s="90">
        <v>7</v>
      </c>
      <c r="C47" s="90" t="s">
        <v>26</v>
      </c>
      <c r="D47" s="90">
        <v>588</v>
      </c>
      <c r="E47" s="91">
        <v>496</v>
      </c>
      <c r="F47" s="88">
        <f t="shared" si="9"/>
        <v>2267.0299999999997</v>
      </c>
      <c r="G47" s="87">
        <f t="shared" si="10"/>
        <v>148.490465</v>
      </c>
      <c r="H47" s="88">
        <f t="shared" si="11"/>
        <v>19.269755</v>
      </c>
      <c r="I47" s="88">
        <f t="shared" si="12"/>
        <v>175.92152799999997</v>
      </c>
      <c r="J47" s="88">
        <f t="shared" si="13"/>
        <v>51.008174999999994</v>
      </c>
      <c r="K47" s="278">
        <f t="shared" si="14"/>
        <v>0</v>
      </c>
      <c r="L47" s="278">
        <f t="shared" si="15"/>
        <v>20.482616049999997</v>
      </c>
      <c r="M47" s="87">
        <f t="shared" si="16"/>
        <v>1851.8574609499997</v>
      </c>
      <c r="N47" s="88">
        <f t="shared" si="17"/>
        <v>12147.388645123789</v>
      </c>
    </row>
    <row r="48" spans="1:14" ht="12" customHeight="1">
      <c r="A48"/>
      <c r="B48" s="90">
        <v>6</v>
      </c>
      <c r="C48" s="90" t="s">
        <v>97</v>
      </c>
      <c r="D48" s="90">
        <v>542</v>
      </c>
      <c r="E48" s="91">
        <v>461</v>
      </c>
      <c r="F48" s="88">
        <f t="shared" si="9"/>
        <v>2107.058125</v>
      </c>
      <c r="G48" s="87">
        <f t="shared" si="10"/>
        <v>138.0123071875</v>
      </c>
      <c r="H48" s="88">
        <f t="shared" si="11"/>
        <v>17.9099940625</v>
      </c>
      <c r="I48" s="88">
        <f t="shared" si="12"/>
        <v>163.5077105</v>
      </c>
      <c r="J48" s="88">
        <f t="shared" si="13"/>
        <v>47.4088078125</v>
      </c>
      <c r="K48" s="278">
        <f t="shared" si="14"/>
        <v>0</v>
      </c>
      <c r="L48" s="278">
        <f t="shared" si="15"/>
        <v>19.037270159375</v>
      </c>
      <c r="M48" s="87">
        <f t="shared" si="16"/>
        <v>1721.182035278125</v>
      </c>
      <c r="N48" s="88">
        <f t="shared" si="17"/>
        <v>11290.214043149332</v>
      </c>
    </row>
    <row r="49" spans="1:14" ht="12" customHeight="1">
      <c r="A49"/>
      <c r="B49" s="90">
        <v>5</v>
      </c>
      <c r="C49" s="90" t="s">
        <v>27</v>
      </c>
      <c r="D49" s="90">
        <v>500</v>
      </c>
      <c r="E49" s="91">
        <v>431</v>
      </c>
      <c r="F49" s="88">
        <f t="shared" si="9"/>
        <v>1969.939375</v>
      </c>
      <c r="G49" s="87">
        <f t="shared" si="10"/>
        <v>129.0310290625</v>
      </c>
      <c r="H49" s="88">
        <f t="shared" si="11"/>
        <v>16.7444846875</v>
      </c>
      <c r="I49" s="88">
        <f t="shared" si="12"/>
        <v>152.86729549999998</v>
      </c>
      <c r="J49" s="88">
        <f t="shared" si="13"/>
        <v>44.32363593749999</v>
      </c>
      <c r="K49" s="278">
        <f t="shared" si="14"/>
        <v>0</v>
      </c>
      <c r="L49" s="278">
        <f t="shared" si="15"/>
        <v>17.798402253125</v>
      </c>
      <c r="M49" s="87">
        <f t="shared" si="16"/>
        <v>1609.1745275593748</v>
      </c>
      <c r="N49" s="88">
        <f t="shared" si="17"/>
        <v>10555.492955742648</v>
      </c>
    </row>
    <row r="50" spans="1:14" ht="12" customHeight="1">
      <c r="A50"/>
      <c r="B50" s="90">
        <v>4</v>
      </c>
      <c r="C50" s="90" t="s">
        <v>27</v>
      </c>
      <c r="D50" s="90">
        <v>466</v>
      </c>
      <c r="E50" s="91">
        <v>408</v>
      </c>
      <c r="F50" s="88">
        <f t="shared" si="9"/>
        <v>1864.8149999999998</v>
      </c>
      <c r="G50" s="87">
        <f t="shared" si="10"/>
        <v>122.1453825</v>
      </c>
      <c r="H50" s="88">
        <f t="shared" si="11"/>
        <v>15.8509275</v>
      </c>
      <c r="I50" s="88">
        <f t="shared" si="12"/>
        <v>144.709644</v>
      </c>
      <c r="J50" s="88">
        <f t="shared" si="13"/>
        <v>41.95833749999999</v>
      </c>
      <c r="K50" s="278">
        <f t="shared" si="14"/>
        <v>0</v>
      </c>
      <c r="L50" s="278">
        <f t="shared" si="15"/>
        <v>16.848603524999998</v>
      </c>
      <c r="M50" s="87">
        <f t="shared" si="16"/>
        <v>1523.3021049749998</v>
      </c>
      <c r="N50" s="88">
        <f t="shared" si="17"/>
        <v>9992.206788730859</v>
      </c>
    </row>
    <row r="51" spans="1:14" ht="12" customHeight="1">
      <c r="A51"/>
      <c r="B51" s="90">
        <v>3</v>
      </c>
      <c r="C51" s="90" t="s">
        <v>27</v>
      </c>
      <c r="D51" s="90">
        <v>442</v>
      </c>
      <c r="E51" s="91">
        <v>389</v>
      </c>
      <c r="F51" s="88">
        <f t="shared" si="9"/>
        <v>1777.9731249999998</v>
      </c>
      <c r="G51" s="87">
        <f t="shared" si="10"/>
        <v>116.45723968749999</v>
      </c>
      <c r="H51" s="88">
        <f t="shared" si="11"/>
        <v>15.112771562499999</v>
      </c>
      <c r="I51" s="88">
        <f t="shared" si="12"/>
        <v>137.97071449999999</v>
      </c>
      <c r="J51" s="88">
        <f t="shared" si="13"/>
        <v>40.004395312499994</v>
      </c>
      <c r="K51" s="278">
        <f t="shared" si="14"/>
        <v>0</v>
      </c>
      <c r="L51" s="278">
        <f t="shared" si="15"/>
        <v>16.063987184374998</v>
      </c>
      <c r="M51" s="87">
        <f t="shared" si="16"/>
        <v>1452.3640167531248</v>
      </c>
      <c r="N51" s="88">
        <f t="shared" si="17"/>
        <v>9526.883433373296</v>
      </c>
    </row>
    <row r="52" spans="1:14" ht="12" customHeight="1">
      <c r="A52"/>
      <c r="B52" s="90">
        <v>2</v>
      </c>
      <c r="C52" s="90" t="s">
        <v>28</v>
      </c>
      <c r="D52" s="90">
        <v>423</v>
      </c>
      <c r="E52" s="91">
        <v>376</v>
      </c>
      <c r="F52" s="88">
        <f t="shared" si="9"/>
        <v>1718.555</v>
      </c>
      <c r="G52" s="87">
        <f t="shared" si="10"/>
        <v>112.5653525</v>
      </c>
      <c r="H52" s="88">
        <f t="shared" si="11"/>
        <v>14.607717500000001</v>
      </c>
      <c r="I52" s="88">
        <f t="shared" si="12"/>
        <v>133.359868</v>
      </c>
      <c r="J52" s="88">
        <f t="shared" si="13"/>
        <v>38.6674875</v>
      </c>
      <c r="K52" s="278">
        <f t="shared" si="14"/>
        <v>0</v>
      </c>
      <c r="L52" s="278">
        <f t="shared" si="15"/>
        <v>15.527144425000001</v>
      </c>
      <c r="M52" s="87">
        <f t="shared" si="16"/>
        <v>1403.827430075</v>
      </c>
      <c r="N52" s="88">
        <f t="shared" si="17"/>
        <v>9208.504295497067</v>
      </c>
    </row>
    <row r="53" spans="1:14" ht="12" customHeight="1">
      <c r="A53"/>
      <c r="B53" s="90">
        <v>1</v>
      </c>
      <c r="C53" s="90" t="s">
        <v>28</v>
      </c>
      <c r="D53" s="90">
        <v>379</v>
      </c>
      <c r="E53" s="91">
        <v>349</v>
      </c>
      <c r="F53" s="88">
        <f t="shared" si="9"/>
        <v>1595.148125</v>
      </c>
      <c r="G53" s="87">
        <f t="shared" si="10"/>
        <v>104.4822021875</v>
      </c>
      <c r="H53" s="88">
        <f t="shared" si="11"/>
        <v>13.5587590625</v>
      </c>
      <c r="I53" s="88">
        <f t="shared" si="12"/>
        <v>123.7834945</v>
      </c>
      <c r="J53" s="88">
        <f t="shared" si="13"/>
        <v>35.890832812499994</v>
      </c>
      <c r="K53" s="278">
        <f t="shared" si="14"/>
        <v>0</v>
      </c>
      <c r="L53" s="278">
        <f t="shared" si="15"/>
        <v>14.412163309375</v>
      </c>
      <c r="M53" s="87">
        <f t="shared" si="16"/>
        <v>1303.020673128125</v>
      </c>
      <c r="N53" s="88">
        <f t="shared" si="17"/>
        <v>8547.255316831055</v>
      </c>
    </row>
    <row r="54" spans="1:14" ht="12" customHeight="1">
      <c r="A54"/>
      <c r="B54" s="64"/>
      <c r="C54" s="138"/>
      <c r="D54" s="138"/>
      <c r="E54" s="138"/>
      <c r="F54" s="140"/>
      <c r="G54" s="140"/>
      <c r="H54" s="140"/>
      <c r="I54" s="140"/>
      <c r="J54" s="140"/>
      <c r="K54" s="140"/>
      <c r="L54" s="140"/>
      <c r="M54" s="148"/>
      <c r="N54" s="18"/>
    </row>
    <row r="55" spans="1:14" ht="12" customHeight="1">
      <c r="A55"/>
      <c r="B55" s="298" t="s">
        <v>226</v>
      </c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</row>
    <row r="56" spans="1:10" ht="12" customHeight="1">
      <c r="A56"/>
      <c r="B56" s="294" t="s">
        <v>227</v>
      </c>
      <c r="C56" s="294"/>
      <c r="D56" s="294"/>
      <c r="E56" s="294"/>
      <c r="F56" s="294"/>
      <c r="G56" s="294"/>
      <c r="H56" s="294"/>
      <c r="I56" s="294"/>
      <c r="J56" s="294"/>
    </row>
    <row r="58" ht="12" customHeight="1">
      <c r="A58"/>
    </row>
    <row r="59" ht="12" customHeight="1">
      <c r="A59"/>
    </row>
    <row r="60" ht="12" customHeight="1">
      <c r="A60"/>
    </row>
    <row r="61" ht="12" customHeight="1">
      <c r="A61"/>
    </row>
    <row r="62" spans="1:14" ht="12.75">
      <c r="A62"/>
      <c r="B62"/>
      <c r="N62" s="39"/>
    </row>
    <row r="63" spans="1:14" ht="20.25">
      <c r="A63"/>
      <c r="B63" s="290" t="s">
        <v>204</v>
      </c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</row>
    <row r="64" spans="1:14" ht="12.75">
      <c r="A64"/>
      <c r="N64" s="5"/>
    </row>
    <row r="65" spans="1:14" ht="12.75">
      <c r="A65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</row>
    <row r="66" spans="1:14" ht="12.75">
      <c r="A66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12.75" customHeight="1">
      <c r="A67"/>
      <c r="B67" s="291" t="s">
        <v>64</v>
      </c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</row>
    <row r="68" spans="1:14" ht="12.75">
      <c r="A6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ht="5.25" customHeight="1">
      <c r="A6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ht="12.75">
      <c r="A70"/>
      <c r="B70" s="259"/>
      <c r="C70" s="259"/>
      <c r="D70" s="283"/>
      <c r="E70" s="284"/>
      <c r="F70" s="77"/>
      <c r="G70" s="77"/>
      <c r="H70" s="260"/>
      <c r="I70" s="260"/>
      <c r="J70" s="260"/>
      <c r="K70" s="304" t="s">
        <v>205</v>
      </c>
      <c r="L70" s="304"/>
      <c r="M70" s="304"/>
      <c r="N70" s="261">
        <f>FORMULES!G3</f>
        <v>39722</v>
      </c>
    </row>
    <row r="71" spans="1:14" ht="7.5" customHeight="1">
      <c r="A71"/>
      <c r="L71" s="260"/>
      <c r="M71" s="260"/>
      <c r="N71" s="5"/>
    </row>
    <row r="72" spans="1:14" ht="12.75">
      <c r="A72"/>
      <c r="B72" s="313" t="s">
        <v>206</v>
      </c>
      <c r="C72" s="313"/>
      <c r="D72" s="176"/>
      <c r="E72" s="176"/>
      <c r="F72" s="176"/>
      <c r="G72" s="176"/>
      <c r="H72" s="176"/>
      <c r="I72" s="176"/>
      <c r="J72" s="176"/>
      <c r="K72" s="176" t="s">
        <v>207</v>
      </c>
      <c r="L72" s="176"/>
      <c r="M72" s="176"/>
      <c r="N72" s="213">
        <f>FORMULES!G13</f>
        <v>2773</v>
      </c>
    </row>
    <row r="73" spans="1:14" ht="4.5" customHeight="1">
      <c r="A73"/>
      <c r="B73" s="177"/>
      <c r="C73" s="110"/>
      <c r="D73" s="110"/>
      <c r="E73" s="110"/>
      <c r="F73" s="110"/>
      <c r="G73" s="110"/>
      <c r="H73" s="228"/>
      <c r="I73" s="110"/>
      <c r="J73" s="110"/>
      <c r="K73" s="110"/>
      <c r="L73" s="262"/>
      <c r="M73" s="262"/>
      <c r="N73" s="232"/>
    </row>
    <row r="74" spans="1:15" ht="12.75">
      <c r="A74"/>
      <c r="B74" s="177"/>
      <c r="C74" s="110"/>
      <c r="D74" s="110"/>
      <c r="E74" s="110"/>
      <c r="F74" s="263"/>
      <c r="G74" s="176"/>
      <c r="H74" s="265">
        <v>0.0655</v>
      </c>
      <c r="I74" s="265">
        <v>0.0085</v>
      </c>
      <c r="J74" s="265">
        <v>0.08</v>
      </c>
      <c r="K74" s="265">
        <v>0.0225</v>
      </c>
      <c r="L74" s="265">
        <v>0.0595</v>
      </c>
      <c r="M74" s="266">
        <v>0.01</v>
      </c>
      <c r="N74" s="263"/>
      <c r="O74" s="56"/>
    </row>
    <row r="75" spans="1:15" ht="12.75">
      <c r="A75"/>
      <c r="B75" s="177"/>
      <c r="C75" s="110"/>
      <c r="F75" s="267" t="s">
        <v>37</v>
      </c>
      <c r="G75" s="142" t="s">
        <v>65</v>
      </c>
      <c r="H75" s="57" t="s">
        <v>208</v>
      </c>
      <c r="I75" s="57" t="s">
        <v>208</v>
      </c>
      <c r="J75" s="57" t="s">
        <v>209</v>
      </c>
      <c r="K75" s="57" t="s">
        <v>210</v>
      </c>
      <c r="L75" s="57" t="s">
        <v>210</v>
      </c>
      <c r="M75" s="57" t="s">
        <v>211</v>
      </c>
      <c r="N75" s="267" t="s">
        <v>212</v>
      </c>
      <c r="O75" s="62" t="s">
        <v>38</v>
      </c>
    </row>
    <row r="76" spans="1:15" ht="12.75">
      <c r="A76"/>
      <c r="B76" s="57" t="s">
        <v>39</v>
      </c>
      <c r="C76" s="57" t="s">
        <v>87</v>
      </c>
      <c r="D76" s="57" t="s">
        <v>20</v>
      </c>
      <c r="E76" s="58" t="s">
        <v>21</v>
      </c>
      <c r="F76" s="267" t="s">
        <v>41</v>
      </c>
      <c r="G76" s="142"/>
      <c r="H76" s="90" t="s">
        <v>213</v>
      </c>
      <c r="I76" s="90" t="s">
        <v>214</v>
      </c>
      <c r="J76" s="90" t="s">
        <v>215</v>
      </c>
      <c r="K76" s="90" t="s">
        <v>216</v>
      </c>
      <c r="L76" s="90" t="s">
        <v>217</v>
      </c>
      <c r="M76" s="268">
        <v>0.01</v>
      </c>
      <c r="N76" s="267" t="s">
        <v>45</v>
      </c>
      <c r="O76" s="62" t="s">
        <v>46</v>
      </c>
    </row>
    <row r="77" spans="1:15" ht="12.75">
      <c r="A77"/>
      <c r="B77" s="90"/>
      <c r="C77" s="90" t="s">
        <v>218</v>
      </c>
      <c r="D77" s="90" t="s">
        <v>219</v>
      </c>
      <c r="E77" s="91"/>
      <c r="F77" s="267" t="s">
        <v>48</v>
      </c>
      <c r="G77" s="142"/>
      <c r="H77" s="270" t="s">
        <v>220</v>
      </c>
      <c r="I77" s="270" t="s">
        <v>221</v>
      </c>
      <c r="J77" s="90"/>
      <c r="K77" s="90"/>
      <c r="L77" s="90"/>
      <c r="M77" s="268"/>
      <c r="N77" s="267"/>
      <c r="O77" s="81"/>
    </row>
    <row r="78" spans="1:15" ht="12.75">
      <c r="A78"/>
      <c r="B78" s="63"/>
      <c r="C78" s="271"/>
      <c r="D78" s="271"/>
      <c r="E78" s="64"/>
      <c r="F78" s="271"/>
      <c r="G78" s="285"/>
      <c r="H78" s="271"/>
      <c r="I78" s="63" t="s">
        <v>222</v>
      </c>
      <c r="J78" s="67"/>
      <c r="K78" s="67"/>
      <c r="L78" s="67"/>
      <c r="M78" s="67"/>
      <c r="N78" s="273"/>
      <c r="O78" s="123"/>
    </row>
    <row r="79" spans="1:15" ht="12" customHeight="1">
      <c r="A79"/>
      <c r="B79" s="177"/>
      <c r="C79" s="110"/>
      <c r="N79" s="232"/>
      <c r="O79" s="274"/>
    </row>
    <row r="80" spans="1:15" ht="12" customHeight="1">
      <c r="A80"/>
      <c r="B80" s="275"/>
      <c r="C80" s="276"/>
      <c r="D80" s="79"/>
      <c r="E80" s="79"/>
      <c r="F80" s="79"/>
      <c r="G80" s="79"/>
      <c r="H80" s="312" t="s">
        <v>223</v>
      </c>
      <c r="I80" s="312"/>
      <c r="J80" s="312"/>
      <c r="K80" s="312"/>
      <c r="L80" s="312"/>
      <c r="M80" s="276"/>
      <c r="N80" s="277"/>
      <c r="O80" s="88"/>
    </row>
    <row r="81" spans="1:15" ht="12" customHeight="1">
      <c r="A81"/>
      <c r="B81" s="90">
        <v>4</v>
      </c>
      <c r="C81" s="90"/>
      <c r="D81" s="90">
        <v>1015</v>
      </c>
      <c r="E81" s="91">
        <v>821</v>
      </c>
      <c r="F81" s="88">
        <f>E81*PA/12</f>
        <v>3752.483125</v>
      </c>
      <c r="G81" s="93">
        <f>INT(F81)/100</f>
        <v>37.52</v>
      </c>
      <c r="H81" s="88">
        <f>IF((F81+G81)&gt;plafond_SS,plafond_SS*vieillesse,(F81+G81)*vieillesse)</f>
        <v>181.63150000000002</v>
      </c>
      <c r="I81" s="88">
        <f>(F81+G81)*maladieveuvage</f>
        <v>32.21502656250001</v>
      </c>
      <c r="J81" s="88">
        <f>((F81+G81)*97%)*CSGRDS</f>
        <v>294.1042425</v>
      </c>
      <c r="K81" s="278">
        <f>IF((F81+G81)&lt;plafond_SS,((F81+G81)*ircantecA),plafond_SS*ircantecA)</f>
        <v>62.3925</v>
      </c>
      <c r="L81" s="278">
        <f>IF((F81+G81)&gt;plafond_SS,((F81+G81)-plafond_SS)*ircantecB,0)</f>
        <v>60.511685937500005</v>
      </c>
      <c r="M81" s="278">
        <f>(((F81+G81))-(H81+I81+K81+L81))/100</f>
        <v>34.532524125</v>
      </c>
      <c r="N81" s="87">
        <f>(F81+G81)-(H81+I81+J81+K81+L81+M81)</f>
        <v>3124.615645875</v>
      </c>
      <c r="O81" s="88">
        <f>N81*6.55957</f>
        <v>20496.135052212274</v>
      </c>
    </row>
    <row r="82" spans="1:15" ht="12" customHeight="1">
      <c r="A82"/>
      <c r="B82" s="90">
        <v>3</v>
      </c>
      <c r="C82" s="90" t="s">
        <v>26</v>
      </c>
      <c r="D82" s="90">
        <v>966</v>
      </c>
      <c r="E82" s="91">
        <v>783</v>
      </c>
      <c r="F82" s="88">
        <f>E82*PA/12</f>
        <v>3578.799375</v>
      </c>
      <c r="G82" s="93">
        <f>INT(F82)/100</f>
        <v>35.78</v>
      </c>
      <c r="H82" s="88">
        <f>IF((F82+G82)&gt;plafond_SS,plafond_SS*vieillesse,(F82+G82)*vieillesse)</f>
        <v>181.63150000000002</v>
      </c>
      <c r="I82" s="88">
        <f>(F82+G82)*maladieveuvage</f>
        <v>30.723924687500006</v>
      </c>
      <c r="J82" s="88">
        <f>((F82+G82)*97%)*CSGRDS</f>
        <v>280.4913595</v>
      </c>
      <c r="K82" s="278">
        <f>IF((F82+G82)&lt;plafond_SS,((F82+G82)*ircantecA),plafond_SS*ircantecA)</f>
        <v>62.3925</v>
      </c>
      <c r="L82" s="278">
        <f>IF((F82+G82)&gt;plafond_SS,((F82+G82)-plafond_SS)*ircantecB,0)</f>
        <v>50.07397281250001</v>
      </c>
      <c r="M82" s="278">
        <f>(((F82+G82))-(H82+I82+K82+L82))/100</f>
        <v>32.897574775</v>
      </c>
      <c r="N82" s="87">
        <f>(F82+G82)-(H82+I82+J82+K82+L82+M82)</f>
        <v>2976.3685432250004</v>
      </c>
      <c r="O82" s="88">
        <f>N82*6.55957</f>
        <v>19523.697805082415</v>
      </c>
    </row>
    <row r="83" spans="1:15" ht="12" customHeight="1">
      <c r="A83"/>
      <c r="B83" s="90">
        <v>2</v>
      </c>
      <c r="C83" s="90" t="s">
        <v>26</v>
      </c>
      <c r="D83" s="90">
        <v>910</v>
      </c>
      <c r="E83" s="91">
        <v>741</v>
      </c>
      <c r="F83" s="88">
        <f>E83*PA/12</f>
        <v>3386.8331249999997</v>
      </c>
      <c r="G83" s="93">
        <f>INT(F83)/100</f>
        <v>33.86</v>
      </c>
      <c r="H83" s="88">
        <f>IF((F83+G83)&gt;plafond_SS,plafond_SS*vieillesse,(F83+G83)*vieillesse)</f>
        <v>181.63150000000002</v>
      </c>
      <c r="I83" s="88">
        <f>(F83+G83)*maladieveuvage</f>
        <v>29.0758915625</v>
      </c>
      <c r="J83" s="88">
        <f>((F83+G83)*97%)*CSGRDS</f>
        <v>265.44578649999994</v>
      </c>
      <c r="K83" s="278">
        <f>IF((F83+G83)&lt;plafond_SS,((F83+G83)*ircantecA),plafond_SS*ircantecA)</f>
        <v>62.3925</v>
      </c>
      <c r="L83" s="278">
        <f>IF((F83+G83)&gt;plafond_SS,((F83+G83)-plafond_SS)*ircantecB,0)</f>
        <v>38.53774093749998</v>
      </c>
      <c r="M83" s="278">
        <f>(((F83+G83))-(H83+I83+K83+L83))/100</f>
        <v>31.090554924999996</v>
      </c>
      <c r="N83" s="87">
        <f>(F83+G83)-(H83+I83+J83+K83+L83+M83)</f>
        <v>2812.519151075</v>
      </c>
      <c r="O83" s="88">
        <f>N83*6.55957</f>
        <v>18448.916247817036</v>
      </c>
    </row>
    <row r="84" spans="1:15" ht="12" customHeight="1">
      <c r="A84"/>
      <c r="B84" s="90">
        <v>1</v>
      </c>
      <c r="C84" s="90" t="s">
        <v>26</v>
      </c>
      <c r="D84" s="90">
        <v>860</v>
      </c>
      <c r="E84" s="91">
        <v>703</v>
      </c>
      <c r="F84" s="88">
        <f>E84*PA/12</f>
        <v>3213.1493749999995</v>
      </c>
      <c r="G84" s="93">
        <f>INT(F84)/100</f>
        <v>32.13</v>
      </c>
      <c r="H84" s="88">
        <f>IF((F84+G84)&gt;plafond_SS,plafond_SS*vieillesse,(F84+G84)*vieillesse)</f>
        <v>181.63150000000002</v>
      </c>
      <c r="I84" s="88">
        <f>(F84+G84)*maladieveuvage</f>
        <v>27.584874687499997</v>
      </c>
      <c r="J84" s="88">
        <f>((F84+G84)*97%)*CSGRDS</f>
        <v>251.83367949999996</v>
      </c>
      <c r="K84" s="278">
        <f>IF((F84+G84)&lt;plafond_SS,((F84+G84)*ircantecA),plafond_SS*ircantecA)</f>
        <v>62.3925</v>
      </c>
      <c r="L84" s="278">
        <f>IF((F84+G84)&gt;plafond_SS,((F84+G84)-plafond_SS)*ircantecB,0)</f>
        <v>28.100622812499974</v>
      </c>
      <c r="M84" s="278">
        <f>(((F84+G84))-(H84+I84+K84+L84))/100</f>
        <v>29.455698774999995</v>
      </c>
      <c r="N84" s="87">
        <f>(F84+G84)-(H84+I84+J84+K84+L84+M84)</f>
        <v>2664.2804992249994</v>
      </c>
      <c r="O84" s="88">
        <f>N84*6.55957</f>
        <v>17476.534434301328</v>
      </c>
    </row>
    <row r="85" spans="1:15" ht="12" customHeight="1">
      <c r="A85"/>
      <c r="B85" s="91"/>
      <c r="C85" s="60"/>
      <c r="D85" s="60"/>
      <c r="E85" s="60"/>
      <c r="F85" s="93"/>
      <c r="G85" s="93"/>
      <c r="H85" s="93"/>
      <c r="I85" s="93"/>
      <c r="J85" s="93"/>
      <c r="K85" s="93"/>
      <c r="L85" s="279"/>
      <c r="M85" s="279"/>
      <c r="N85" s="87"/>
      <c r="O85" s="88"/>
    </row>
    <row r="86" spans="1:15" ht="12" customHeight="1">
      <c r="A86"/>
      <c r="B86" s="280"/>
      <c r="C86" s="281"/>
      <c r="D86" s="79"/>
      <c r="E86" s="79"/>
      <c r="F86" s="79"/>
      <c r="G86" s="79"/>
      <c r="H86" s="314" t="s">
        <v>224</v>
      </c>
      <c r="I86" s="314"/>
      <c r="J86" s="314"/>
      <c r="K86" s="281"/>
      <c r="L86" s="281"/>
      <c r="M86" s="281"/>
      <c r="N86" s="282"/>
      <c r="O86" s="88"/>
    </row>
    <row r="87" spans="1:15" ht="12" customHeight="1">
      <c r="A87"/>
      <c r="B87" s="90">
        <v>11</v>
      </c>
      <c r="C87" s="90"/>
      <c r="D87" s="90">
        <v>966</v>
      </c>
      <c r="E87" s="91">
        <v>783</v>
      </c>
      <c r="F87" s="88">
        <f aca="true" t="shared" si="18" ref="F87:F97">E87*PA/12</f>
        <v>3578.799375</v>
      </c>
      <c r="G87" s="93">
        <f aca="true" t="shared" si="19" ref="G87:G97">INT(F87)/100</f>
        <v>35.78</v>
      </c>
      <c r="H87" s="88">
        <f aca="true" t="shared" si="20" ref="H87:H97">IF((F87+G87)&gt;plafond_SS,plafond_SS*vieillesse,(F87+G87)*vieillesse)</f>
        <v>181.63150000000002</v>
      </c>
      <c r="I87" s="88">
        <f aca="true" t="shared" si="21" ref="I87:I97">(F87+G87)*maladieveuvage</f>
        <v>30.723924687500006</v>
      </c>
      <c r="J87" s="88">
        <f aca="true" t="shared" si="22" ref="J87:J97">((F87+G87)*97%)*CSGRDS</f>
        <v>280.4913595</v>
      </c>
      <c r="K87" s="278">
        <f aca="true" t="shared" si="23" ref="K87:K97">IF((F87+G87)&lt;plafond_SS,((F87+G87)*ircantecA),plafond_SS*ircantecA)</f>
        <v>62.3925</v>
      </c>
      <c r="L87" s="278">
        <f aca="true" t="shared" si="24" ref="L87:L97">IF((F87+G87)&gt;plafond_SS,((F87+G87)-plafond_SS)*ircantecB,0)</f>
        <v>50.07397281250001</v>
      </c>
      <c r="M87" s="278">
        <f aca="true" t="shared" si="25" ref="M87:M97">(((F87+G87))-(H87+I87+K87+L87))/100</f>
        <v>32.897574775</v>
      </c>
      <c r="N87" s="87">
        <f aca="true" t="shared" si="26" ref="N87:N97">(F87+G87)-(H87+I87+J87+K87+L87+M87)</f>
        <v>2976.3685432250004</v>
      </c>
      <c r="O87" s="88">
        <f aca="true" t="shared" si="27" ref="O87:O97">N87*6.55957</f>
        <v>19523.697805082415</v>
      </c>
    </row>
    <row r="88" spans="1:15" ht="12" customHeight="1">
      <c r="A88"/>
      <c r="B88" s="90">
        <v>10</v>
      </c>
      <c r="C88" s="90" t="s">
        <v>26</v>
      </c>
      <c r="D88" s="90">
        <v>936</v>
      </c>
      <c r="E88" s="91">
        <v>761</v>
      </c>
      <c r="F88" s="88">
        <f t="shared" si="18"/>
        <v>3478.2456249999996</v>
      </c>
      <c r="G88" s="93">
        <f t="shared" si="19"/>
        <v>34.78</v>
      </c>
      <c r="H88" s="88">
        <f t="shared" si="20"/>
        <v>181.63150000000002</v>
      </c>
      <c r="I88" s="88">
        <f t="shared" si="21"/>
        <v>29.8607178125</v>
      </c>
      <c r="J88" s="88">
        <f t="shared" si="22"/>
        <v>272.6107885</v>
      </c>
      <c r="K88" s="278">
        <f t="shared" si="23"/>
        <v>62.3925</v>
      </c>
      <c r="L88" s="278">
        <f t="shared" si="24"/>
        <v>44.03152468749998</v>
      </c>
      <c r="M88" s="278">
        <f t="shared" si="25"/>
        <v>31.951093824999997</v>
      </c>
      <c r="N88" s="87">
        <f t="shared" si="26"/>
        <v>2890.5475001749996</v>
      </c>
      <c r="O88" s="88">
        <f t="shared" si="27"/>
        <v>18960.748665722924</v>
      </c>
    </row>
    <row r="89" spans="1:15" ht="12" customHeight="1">
      <c r="A89"/>
      <c r="B89" s="90">
        <v>9</v>
      </c>
      <c r="C89" s="90" t="s">
        <v>26</v>
      </c>
      <c r="D89" s="90">
        <v>910</v>
      </c>
      <c r="E89" s="91">
        <v>741</v>
      </c>
      <c r="F89" s="88">
        <f t="shared" si="18"/>
        <v>3386.8331249999997</v>
      </c>
      <c r="G89" s="93">
        <f t="shared" si="19"/>
        <v>33.86</v>
      </c>
      <c r="H89" s="88">
        <f t="shared" si="20"/>
        <v>181.63150000000002</v>
      </c>
      <c r="I89" s="88">
        <f t="shared" si="21"/>
        <v>29.0758915625</v>
      </c>
      <c r="J89" s="88">
        <f t="shared" si="22"/>
        <v>265.44578649999994</v>
      </c>
      <c r="K89" s="278">
        <f t="shared" si="23"/>
        <v>62.3925</v>
      </c>
      <c r="L89" s="278">
        <f t="shared" si="24"/>
        <v>38.53774093749998</v>
      </c>
      <c r="M89" s="278">
        <f t="shared" si="25"/>
        <v>31.090554924999996</v>
      </c>
      <c r="N89" s="87">
        <f t="shared" si="26"/>
        <v>2812.519151075</v>
      </c>
      <c r="O89" s="88">
        <f t="shared" si="27"/>
        <v>18448.916247817036</v>
      </c>
    </row>
    <row r="90" spans="1:15" ht="12" customHeight="1">
      <c r="A90"/>
      <c r="B90" s="90">
        <v>8</v>
      </c>
      <c r="C90" s="90" t="s">
        <v>26</v>
      </c>
      <c r="D90" s="90">
        <v>860</v>
      </c>
      <c r="E90" s="91">
        <v>703</v>
      </c>
      <c r="F90" s="88">
        <f t="shared" si="18"/>
        <v>3213.1493749999995</v>
      </c>
      <c r="G90" s="93">
        <f t="shared" si="19"/>
        <v>32.13</v>
      </c>
      <c r="H90" s="88">
        <f t="shared" si="20"/>
        <v>181.63150000000002</v>
      </c>
      <c r="I90" s="88">
        <f t="shared" si="21"/>
        <v>27.584874687499997</v>
      </c>
      <c r="J90" s="88">
        <f t="shared" si="22"/>
        <v>251.83367949999996</v>
      </c>
      <c r="K90" s="278">
        <f t="shared" si="23"/>
        <v>62.3925</v>
      </c>
      <c r="L90" s="278">
        <f t="shared" si="24"/>
        <v>28.100622812499974</v>
      </c>
      <c r="M90" s="278">
        <f t="shared" si="25"/>
        <v>29.455698774999995</v>
      </c>
      <c r="N90" s="87">
        <f t="shared" si="26"/>
        <v>2664.2804992249994</v>
      </c>
      <c r="O90" s="88">
        <f t="shared" si="27"/>
        <v>17476.534434301328</v>
      </c>
    </row>
    <row r="91" spans="1:15" ht="12" customHeight="1">
      <c r="A91"/>
      <c r="B91" s="90">
        <v>7</v>
      </c>
      <c r="C91" s="90" t="s">
        <v>26</v>
      </c>
      <c r="D91" s="90">
        <v>810</v>
      </c>
      <c r="E91" s="91">
        <v>664</v>
      </c>
      <c r="F91" s="88">
        <f t="shared" si="18"/>
        <v>3034.895</v>
      </c>
      <c r="G91" s="93">
        <f t="shared" si="19"/>
        <v>30.34</v>
      </c>
      <c r="H91" s="88">
        <f t="shared" si="20"/>
        <v>181.63150000000002</v>
      </c>
      <c r="I91" s="88">
        <f t="shared" si="21"/>
        <v>26.054497500000004</v>
      </c>
      <c r="J91" s="88">
        <f t="shared" si="22"/>
        <v>237.86223600000002</v>
      </c>
      <c r="K91" s="278">
        <f t="shared" si="23"/>
        <v>62.3925</v>
      </c>
      <c r="L91" s="278">
        <f t="shared" si="24"/>
        <v>17.387982500000007</v>
      </c>
      <c r="M91" s="278">
        <f t="shared" si="25"/>
        <v>27.7776852</v>
      </c>
      <c r="N91" s="87">
        <f t="shared" si="26"/>
        <v>2512.1285988</v>
      </c>
      <c r="O91" s="88">
        <f t="shared" si="27"/>
        <v>16478.483392830516</v>
      </c>
    </row>
    <row r="92" spans="1:15" ht="12" customHeight="1">
      <c r="A92"/>
      <c r="B92" s="90">
        <v>6</v>
      </c>
      <c r="C92" s="90" t="s">
        <v>27</v>
      </c>
      <c r="D92" s="90">
        <v>773</v>
      </c>
      <c r="E92" s="91">
        <v>636</v>
      </c>
      <c r="F92" s="88">
        <f t="shared" si="18"/>
        <v>2906.9174999999996</v>
      </c>
      <c r="G92" s="93">
        <f t="shared" si="19"/>
        <v>29.06</v>
      </c>
      <c r="H92" s="88">
        <f t="shared" si="20"/>
        <v>181.63150000000002</v>
      </c>
      <c r="I92" s="88">
        <f t="shared" si="21"/>
        <v>24.95580875</v>
      </c>
      <c r="J92" s="88">
        <f t="shared" si="22"/>
        <v>227.83185399999996</v>
      </c>
      <c r="K92" s="278">
        <f t="shared" si="23"/>
        <v>62.3925</v>
      </c>
      <c r="L92" s="278">
        <f t="shared" si="24"/>
        <v>9.69716124999997</v>
      </c>
      <c r="M92" s="278">
        <f t="shared" si="25"/>
        <v>26.573005299999995</v>
      </c>
      <c r="N92" s="87">
        <f t="shared" si="26"/>
        <v>2402.8956706999998</v>
      </c>
      <c r="O92" s="88">
        <f t="shared" si="27"/>
        <v>15761.962354653597</v>
      </c>
    </row>
    <row r="93" spans="1:15" ht="12" customHeight="1">
      <c r="A93"/>
      <c r="B93" s="90">
        <v>5</v>
      </c>
      <c r="C93" s="90" t="s">
        <v>27</v>
      </c>
      <c r="D93" s="90">
        <v>717</v>
      </c>
      <c r="E93" s="91">
        <v>594</v>
      </c>
      <c r="F93" s="88">
        <f t="shared" si="18"/>
        <v>2714.9512499999996</v>
      </c>
      <c r="G93" s="93">
        <f t="shared" si="19"/>
        <v>27.14</v>
      </c>
      <c r="H93" s="88">
        <f t="shared" si="20"/>
        <v>179.606976875</v>
      </c>
      <c r="I93" s="88">
        <f t="shared" si="21"/>
        <v>23.307775624999998</v>
      </c>
      <c r="J93" s="88">
        <f t="shared" si="22"/>
        <v>212.78628099999995</v>
      </c>
      <c r="K93" s="278">
        <f t="shared" si="23"/>
        <v>61.69705312499999</v>
      </c>
      <c r="L93" s="278">
        <f t="shared" si="24"/>
        <v>0</v>
      </c>
      <c r="M93" s="278">
        <f t="shared" si="25"/>
        <v>24.774794443749997</v>
      </c>
      <c r="N93" s="87">
        <f t="shared" si="26"/>
        <v>2239.9183689312495</v>
      </c>
      <c r="O93" s="88">
        <f t="shared" si="27"/>
        <v>14692.901335290357</v>
      </c>
    </row>
    <row r="94" spans="1:15" ht="12" customHeight="1">
      <c r="A94"/>
      <c r="B94" s="90">
        <v>4</v>
      </c>
      <c r="C94" s="90" t="s">
        <v>27</v>
      </c>
      <c r="D94" s="90">
        <v>670</v>
      </c>
      <c r="E94" s="91">
        <v>559</v>
      </c>
      <c r="F94" s="88">
        <f t="shared" si="18"/>
        <v>2554.979375</v>
      </c>
      <c r="G94" s="93">
        <f t="shared" si="19"/>
        <v>25.54</v>
      </c>
      <c r="H94" s="88">
        <f t="shared" si="20"/>
        <v>169.0240190625</v>
      </c>
      <c r="I94" s="88">
        <f t="shared" si="21"/>
        <v>21.9344146875</v>
      </c>
      <c r="J94" s="88">
        <f t="shared" si="22"/>
        <v>200.24830349999996</v>
      </c>
      <c r="K94" s="278">
        <f t="shared" si="23"/>
        <v>58.061685937499995</v>
      </c>
      <c r="L94" s="278">
        <f t="shared" si="24"/>
        <v>0</v>
      </c>
      <c r="M94" s="278">
        <f t="shared" si="25"/>
        <v>23.314992553125</v>
      </c>
      <c r="N94" s="87">
        <f t="shared" si="26"/>
        <v>2107.935959259375</v>
      </c>
      <c r="O94" s="88">
        <f t="shared" si="27"/>
        <v>13827.15348027902</v>
      </c>
    </row>
    <row r="95" spans="1:15" ht="12" customHeight="1">
      <c r="A95"/>
      <c r="B95" s="90">
        <v>3</v>
      </c>
      <c r="C95" s="90" t="s">
        <v>27</v>
      </c>
      <c r="D95" s="90">
        <v>630</v>
      </c>
      <c r="E95" s="91">
        <v>528</v>
      </c>
      <c r="F95" s="88">
        <f t="shared" si="18"/>
        <v>2413.29</v>
      </c>
      <c r="G95" s="93">
        <f t="shared" si="19"/>
        <v>24.13</v>
      </c>
      <c r="H95" s="88">
        <f t="shared" si="20"/>
        <v>159.65101</v>
      </c>
      <c r="I95" s="88">
        <f t="shared" si="21"/>
        <v>20.71807</v>
      </c>
      <c r="J95" s="88">
        <f t="shared" si="22"/>
        <v>189.143792</v>
      </c>
      <c r="K95" s="278">
        <f t="shared" si="23"/>
        <v>54.84195</v>
      </c>
      <c r="L95" s="278">
        <f t="shared" si="24"/>
        <v>0</v>
      </c>
      <c r="M95" s="278">
        <f t="shared" si="25"/>
        <v>22.022089700000002</v>
      </c>
      <c r="N95" s="87">
        <f t="shared" si="26"/>
        <v>1991.0430883000001</v>
      </c>
      <c r="O95" s="88">
        <f t="shared" si="27"/>
        <v>13060.38651072003</v>
      </c>
    </row>
    <row r="96" spans="1:15" ht="12" customHeight="1">
      <c r="A96"/>
      <c r="B96" s="90">
        <v>2</v>
      </c>
      <c r="C96" s="90" t="s">
        <v>27</v>
      </c>
      <c r="D96" s="90">
        <v>590</v>
      </c>
      <c r="E96" s="91">
        <v>498</v>
      </c>
      <c r="F96" s="88">
        <f t="shared" si="18"/>
        <v>2276.17125</v>
      </c>
      <c r="G96" s="93">
        <f t="shared" si="19"/>
        <v>22.76</v>
      </c>
      <c r="H96" s="88">
        <f t="shared" si="20"/>
        <v>150.579996875</v>
      </c>
      <c r="I96" s="88">
        <f t="shared" si="21"/>
        <v>19.540915625000004</v>
      </c>
      <c r="J96" s="88">
        <f t="shared" si="22"/>
        <v>178.397065</v>
      </c>
      <c r="K96" s="278">
        <f t="shared" si="23"/>
        <v>51.725953125</v>
      </c>
      <c r="L96" s="278">
        <f t="shared" si="24"/>
        <v>0</v>
      </c>
      <c r="M96" s="278">
        <f t="shared" si="25"/>
        <v>20.77084384375</v>
      </c>
      <c r="N96" s="87">
        <f t="shared" si="26"/>
        <v>1877.91647553125</v>
      </c>
      <c r="O96" s="88">
        <f t="shared" si="27"/>
        <v>12318.32457540052</v>
      </c>
    </row>
    <row r="97" spans="1:15" ht="12" customHeight="1">
      <c r="A97"/>
      <c r="B97" s="90">
        <v>1</v>
      </c>
      <c r="C97" s="90" t="s">
        <v>28</v>
      </c>
      <c r="D97" s="90">
        <v>547</v>
      </c>
      <c r="E97" s="91">
        <v>465</v>
      </c>
      <c r="F97" s="88">
        <f t="shared" si="18"/>
        <v>2125.340625</v>
      </c>
      <c r="G97" s="93">
        <f t="shared" si="19"/>
        <v>21.25</v>
      </c>
      <c r="H97" s="88">
        <f t="shared" si="20"/>
        <v>140.60168593749998</v>
      </c>
      <c r="I97" s="88">
        <f t="shared" si="21"/>
        <v>18.2460203125</v>
      </c>
      <c r="J97" s="88">
        <f t="shared" si="22"/>
        <v>166.5754325</v>
      </c>
      <c r="K97" s="278">
        <f t="shared" si="23"/>
        <v>48.2982890625</v>
      </c>
      <c r="L97" s="278">
        <f t="shared" si="24"/>
        <v>0</v>
      </c>
      <c r="M97" s="278">
        <f t="shared" si="25"/>
        <v>19.394446296875</v>
      </c>
      <c r="N97" s="87">
        <f t="shared" si="26"/>
        <v>1753.4747508906248</v>
      </c>
      <c r="O97" s="88">
        <f t="shared" si="27"/>
        <v>11502.040371699615</v>
      </c>
    </row>
    <row r="98" spans="1:15" ht="12" customHeight="1">
      <c r="A98"/>
      <c r="B98" s="91"/>
      <c r="C98" s="60"/>
      <c r="D98" s="60"/>
      <c r="E98" s="60"/>
      <c r="F98" s="93"/>
      <c r="G98" s="93"/>
      <c r="H98" s="93"/>
      <c r="I98" s="93"/>
      <c r="J98" s="93"/>
      <c r="K98" s="93"/>
      <c r="L98" s="93"/>
      <c r="M98" s="93"/>
      <c r="N98" s="87"/>
      <c r="O98" s="88"/>
    </row>
    <row r="99" spans="1:15" ht="12" customHeight="1">
      <c r="A99"/>
      <c r="B99" s="280"/>
      <c r="C99" s="281"/>
      <c r="D99" s="79"/>
      <c r="E99" s="79"/>
      <c r="F99" s="79"/>
      <c r="G99" s="79"/>
      <c r="H99" s="314" t="s">
        <v>225</v>
      </c>
      <c r="I99" s="314"/>
      <c r="J99" s="314"/>
      <c r="K99" s="281"/>
      <c r="L99" s="281"/>
      <c r="M99" s="281"/>
      <c r="N99" s="282"/>
      <c r="O99" s="88"/>
    </row>
    <row r="100" spans="1:15" ht="12" customHeight="1">
      <c r="A100"/>
      <c r="B100" s="90">
        <v>12</v>
      </c>
      <c r="C100" s="90"/>
      <c r="D100" s="90">
        <v>780</v>
      </c>
      <c r="E100" s="91">
        <v>642</v>
      </c>
      <c r="F100" s="88">
        <f aca="true" t="shared" si="28" ref="F100:F111">E100*PA/12</f>
        <v>2934.34125</v>
      </c>
      <c r="G100" s="93">
        <f aca="true" t="shared" si="29" ref="G100:G111">INT(F100)/100</f>
        <v>29.34</v>
      </c>
      <c r="H100" s="88">
        <f aca="true" t="shared" si="30" ref="H100:H111">IF((F100+G100)&gt;plafond_SS,plafond_SS*vieillesse,(F100+G100)*vieillesse)</f>
        <v>181.63150000000002</v>
      </c>
      <c r="I100" s="88">
        <f aca="true" t="shared" si="31" ref="I100:I111">(F100+G100)*maladieveuvage</f>
        <v>25.191290625000004</v>
      </c>
      <c r="J100" s="88">
        <f aca="true" t="shared" si="32" ref="J100:J111">((F100+G100)*97%)*CSGRDS</f>
        <v>229.981665</v>
      </c>
      <c r="K100" s="278">
        <f aca="true" t="shared" si="33" ref="K100:K111">IF((F100+G100)&lt;plafond_SS,((F100+G100)*ircantecA),plafond_SS*ircantecA)</f>
        <v>62.3925</v>
      </c>
      <c r="L100" s="278">
        <f aca="true" t="shared" si="34" ref="L100:L111">IF((F100+G100)&gt;plafond_SS,((F100+G100)-plafond_SS)*ircantecB,0)</f>
        <v>11.345534375000005</v>
      </c>
      <c r="M100" s="278">
        <f aca="true" t="shared" si="35" ref="M100:M111">(((F100+G100))-(H100+I100+K100+L100))/100</f>
        <v>26.83120425</v>
      </c>
      <c r="N100" s="87">
        <f aca="true" t="shared" si="36" ref="N100:N111">(F100+G100)-(H100+I100+J100+K100+L100+M100)</f>
        <v>2426.30755575</v>
      </c>
      <c r="O100" s="88">
        <f aca="true" t="shared" si="37" ref="O100:O111">N100*6.55957</f>
        <v>15915.534253471029</v>
      </c>
    </row>
    <row r="101" spans="1:15" ht="12" customHeight="1">
      <c r="A101"/>
      <c r="B101" s="90">
        <v>11</v>
      </c>
      <c r="C101" s="90" t="s">
        <v>24</v>
      </c>
      <c r="D101" s="90">
        <v>759</v>
      </c>
      <c r="E101" s="91">
        <v>626</v>
      </c>
      <c r="F101" s="88">
        <f t="shared" si="28"/>
        <v>2861.21125</v>
      </c>
      <c r="G101" s="93">
        <f t="shared" si="29"/>
        <v>28.61</v>
      </c>
      <c r="H101" s="88">
        <f t="shared" si="30"/>
        <v>181.63150000000002</v>
      </c>
      <c r="I101" s="88">
        <f t="shared" si="31"/>
        <v>24.563480625</v>
      </c>
      <c r="J101" s="88">
        <f t="shared" si="32"/>
        <v>224.250129</v>
      </c>
      <c r="K101" s="278">
        <f t="shared" si="33"/>
        <v>62.3925</v>
      </c>
      <c r="L101" s="278">
        <f t="shared" si="34"/>
        <v>6.950864374999997</v>
      </c>
      <c r="M101" s="278">
        <f t="shared" si="35"/>
        <v>26.14282905</v>
      </c>
      <c r="N101" s="87">
        <f t="shared" si="36"/>
        <v>2363.88994695</v>
      </c>
      <c r="O101" s="88">
        <f t="shared" si="37"/>
        <v>15506.101579314813</v>
      </c>
    </row>
    <row r="102" spans="1:15" ht="12" customHeight="1">
      <c r="A102"/>
      <c r="B102" s="90">
        <v>10</v>
      </c>
      <c r="C102" s="90" t="s">
        <v>26</v>
      </c>
      <c r="D102" s="90">
        <v>703</v>
      </c>
      <c r="E102" s="91">
        <v>584</v>
      </c>
      <c r="F102" s="88">
        <f t="shared" si="28"/>
        <v>2669.245</v>
      </c>
      <c r="G102" s="93">
        <f t="shared" si="29"/>
        <v>26.69</v>
      </c>
      <c r="H102" s="88">
        <f t="shared" si="30"/>
        <v>176.5837425</v>
      </c>
      <c r="I102" s="88">
        <f t="shared" si="31"/>
        <v>22.915447500000003</v>
      </c>
      <c r="J102" s="88">
        <f t="shared" si="32"/>
        <v>209.20455599999997</v>
      </c>
      <c r="K102" s="278">
        <f t="shared" si="33"/>
        <v>60.658537499999994</v>
      </c>
      <c r="L102" s="278">
        <f t="shared" si="34"/>
        <v>0</v>
      </c>
      <c r="M102" s="278">
        <f t="shared" si="35"/>
        <v>24.357772725</v>
      </c>
      <c r="N102" s="87">
        <f t="shared" si="36"/>
        <v>2202.214943775</v>
      </c>
      <c r="O102" s="88">
        <f t="shared" si="37"/>
        <v>14445.583078738176</v>
      </c>
    </row>
    <row r="103" spans="1:15" ht="12" customHeight="1">
      <c r="A103"/>
      <c r="B103" s="90">
        <v>9</v>
      </c>
      <c r="C103" s="90" t="s">
        <v>26</v>
      </c>
      <c r="D103" s="90">
        <v>653</v>
      </c>
      <c r="E103" s="91">
        <v>545</v>
      </c>
      <c r="F103" s="88">
        <f t="shared" si="28"/>
        <v>2490.990625</v>
      </c>
      <c r="G103" s="93">
        <f t="shared" si="29"/>
        <v>24.9</v>
      </c>
      <c r="H103" s="88">
        <f t="shared" si="30"/>
        <v>164.79083593750002</v>
      </c>
      <c r="I103" s="88">
        <f t="shared" si="31"/>
        <v>21.3850703125</v>
      </c>
      <c r="J103" s="88">
        <f t="shared" si="32"/>
        <v>195.2331125</v>
      </c>
      <c r="K103" s="278">
        <f t="shared" si="33"/>
        <v>56.607539062499995</v>
      </c>
      <c r="L103" s="278">
        <f t="shared" si="34"/>
        <v>0</v>
      </c>
      <c r="M103" s="278">
        <f t="shared" si="35"/>
        <v>22.731071796875</v>
      </c>
      <c r="N103" s="87">
        <f t="shared" si="36"/>
        <v>2055.142995390625</v>
      </c>
      <c r="O103" s="88">
        <f t="shared" si="37"/>
        <v>13480.854338274481</v>
      </c>
    </row>
    <row r="104" spans="1:15" ht="12" customHeight="1">
      <c r="A104"/>
      <c r="B104" s="90">
        <v>8</v>
      </c>
      <c r="C104" s="90" t="s">
        <v>26</v>
      </c>
      <c r="D104" s="90">
        <v>625</v>
      </c>
      <c r="E104" s="91">
        <v>524</v>
      </c>
      <c r="F104" s="88">
        <f t="shared" si="28"/>
        <v>2395.0074999999997</v>
      </c>
      <c r="G104" s="93">
        <f t="shared" si="29"/>
        <v>23.95</v>
      </c>
      <c r="H104" s="88">
        <f t="shared" si="30"/>
        <v>158.44171624999998</v>
      </c>
      <c r="I104" s="88">
        <f t="shared" si="31"/>
        <v>20.561138749999998</v>
      </c>
      <c r="J104" s="88">
        <f t="shared" si="32"/>
        <v>187.71110199999995</v>
      </c>
      <c r="K104" s="278">
        <f t="shared" si="33"/>
        <v>54.426543749999986</v>
      </c>
      <c r="L104" s="278">
        <f t="shared" si="34"/>
        <v>0</v>
      </c>
      <c r="M104" s="278">
        <f t="shared" si="35"/>
        <v>21.855281012499994</v>
      </c>
      <c r="N104" s="87">
        <f t="shared" si="36"/>
        <v>1975.9617182374996</v>
      </c>
      <c r="O104" s="88">
        <f t="shared" si="37"/>
        <v>12961.459208099155</v>
      </c>
    </row>
    <row r="105" spans="1:15" ht="12" customHeight="1">
      <c r="A105"/>
      <c r="B105" s="90">
        <v>7</v>
      </c>
      <c r="C105" s="90" t="s">
        <v>26</v>
      </c>
      <c r="D105" s="90">
        <v>588</v>
      </c>
      <c r="E105" s="91">
        <v>496</v>
      </c>
      <c r="F105" s="88">
        <f t="shared" si="28"/>
        <v>2267.0299999999997</v>
      </c>
      <c r="G105" s="93">
        <f t="shared" si="29"/>
        <v>22.67</v>
      </c>
      <c r="H105" s="88">
        <f t="shared" si="30"/>
        <v>149.97535</v>
      </c>
      <c r="I105" s="88">
        <f t="shared" si="31"/>
        <v>19.46245</v>
      </c>
      <c r="J105" s="88">
        <f t="shared" si="32"/>
        <v>177.68071999999998</v>
      </c>
      <c r="K105" s="278">
        <f t="shared" si="33"/>
        <v>51.518249999999995</v>
      </c>
      <c r="L105" s="278">
        <f t="shared" si="34"/>
        <v>0</v>
      </c>
      <c r="M105" s="278">
        <f t="shared" si="35"/>
        <v>20.6874395</v>
      </c>
      <c r="N105" s="87">
        <f t="shared" si="36"/>
        <v>1870.3757904999998</v>
      </c>
      <c r="O105" s="88">
        <f t="shared" si="37"/>
        <v>12268.860924090084</v>
      </c>
    </row>
    <row r="106" spans="1:15" ht="12" customHeight="1">
      <c r="A106"/>
      <c r="B106" s="90">
        <v>6</v>
      </c>
      <c r="C106" s="90" t="s">
        <v>97</v>
      </c>
      <c r="D106" s="90">
        <v>542</v>
      </c>
      <c r="E106" s="91">
        <v>461</v>
      </c>
      <c r="F106" s="88">
        <f t="shared" si="28"/>
        <v>2107.058125</v>
      </c>
      <c r="G106" s="93">
        <f t="shared" si="29"/>
        <v>21.07</v>
      </c>
      <c r="H106" s="88">
        <f t="shared" si="30"/>
        <v>139.3923921875</v>
      </c>
      <c r="I106" s="88">
        <f t="shared" si="31"/>
        <v>18.0890890625</v>
      </c>
      <c r="J106" s="88">
        <f t="shared" si="32"/>
        <v>165.14274250000003</v>
      </c>
      <c r="K106" s="278">
        <f t="shared" si="33"/>
        <v>47.8828828125</v>
      </c>
      <c r="L106" s="278">
        <f t="shared" si="34"/>
        <v>0</v>
      </c>
      <c r="M106" s="278">
        <f t="shared" si="35"/>
        <v>19.227637609375</v>
      </c>
      <c r="N106" s="87">
        <f t="shared" si="36"/>
        <v>1738.3933808281251</v>
      </c>
      <c r="O106" s="88">
        <f t="shared" si="37"/>
        <v>11403.113069078745</v>
      </c>
    </row>
    <row r="107" spans="1:15" ht="12" customHeight="1">
      <c r="A107"/>
      <c r="B107" s="90">
        <v>5</v>
      </c>
      <c r="C107" s="90" t="s">
        <v>27</v>
      </c>
      <c r="D107" s="90">
        <v>500</v>
      </c>
      <c r="E107" s="91">
        <v>431</v>
      </c>
      <c r="F107" s="88">
        <f t="shared" si="28"/>
        <v>1969.939375</v>
      </c>
      <c r="G107" s="93">
        <f t="shared" si="29"/>
        <v>19.69</v>
      </c>
      <c r="H107" s="88">
        <f t="shared" si="30"/>
        <v>130.3207240625</v>
      </c>
      <c r="I107" s="88">
        <f t="shared" si="31"/>
        <v>16.911849687500002</v>
      </c>
      <c r="J107" s="88">
        <f t="shared" si="32"/>
        <v>154.3952395</v>
      </c>
      <c r="K107" s="278">
        <f t="shared" si="33"/>
        <v>44.7666609375</v>
      </c>
      <c r="L107" s="278">
        <f t="shared" si="34"/>
        <v>0</v>
      </c>
      <c r="M107" s="278">
        <f t="shared" si="35"/>
        <v>17.976301403125</v>
      </c>
      <c r="N107" s="87">
        <f t="shared" si="36"/>
        <v>1625.258599409375</v>
      </c>
      <c r="O107" s="88">
        <f t="shared" si="37"/>
        <v>10660.997550927754</v>
      </c>
    </row>
    <row r="108" spans="1:15" ht="12" customHeight="1">
      <c r="A108"/>
      <c r="B108" s="90">
        <v>4</v>
      </c>
      <c r="C108" s="90" t="s">
        <v>27</v>
      </c>
      <c r="D108" s="90">
        <v>466</v>
      </c>
      <c r="E108" s="91">
        <v>408</v>
      </c>
      <c r="F108" s="88">
        <f t="shared" si="28"/>
        <v>1864.8149999999998</v>
      </c>
      <c r="G108" s="93">
        <f t="shared" si="29"/>
        <v>18.64</v>
      </c>
      <c r="H108" s="88">
        <f t="shared" si="30"/>
        <v>123.3663025</v>
      </c>
      <c r="I108" s="88">
        <f t="shared" si="31"/>
        <v>16.0093675</v>
      </c>
      <c r="J108" s="88">
        <f t="shared" si="32"/>
        <v>146.156108</v>
      </c>
      <c r="K108" s="278">
        <f t="shared" si="33"/>
        <v>42.377737499999995</v>
      </c>
      <c r="L108" s="278">
        <f t="shared" si="34"/>
        <v>0</v>
      </c>
      <c r="M108" s="278">
        <f t="shared" si="35"/>
        <v>17.017015925</v>
      </c>
      <c r="N108" s="87">
        <f t="shared" si="36"/>
        <v>1538.5284685749998</v>
      </c>
      <c r="O108" s="88">
        <f t="shared" si="37"/>
        <v>10092.085186610511</v>
      </c>
    </row>
    <row r="109" spans="1:15" ht="12" customHeight="1">
      <c r="A109"/>
      <c r="B109" s="90">
        <v>3</v>
      </c>
      <c r="C109" s="90" t="s">
        <v>27</v>
      </c>
      <c r="D109" s="90">
        <v>442</v>
      </c>
      <c r="E109" s="91">
        <v>389</v>
      </c>
      <c r="F109" s="88">
        <f t="shared" si="28"/>
        <v>1777.9731249999998</v>
      </c>
      <c r="G109" s="93">
        <f t="shared" si="29"/>
        <v>17.77</v>
      </c>
      <c r="H109" s="88">
        <f t="shared" si="30"/>
        <v>117.62117468749999</v>
      </c>
      <c r="I109" s="88">
        <f t="shared" si="31"/>
        <v>15.263816562499999</v>
      </c>
      <c r="J109" s="88">
        <f t="shared" si="32"/>
        <v>139.34966649999998</v>
      </c>
      <c r="K109" s="278">
        <f t="shared" si="33"/>
        <v>40.404220312499994</v>
      </c>
      <c r="L109" s="278">
        <f t="shared" si="34"/>
        <v>0</v>
      </c>
      <c r="M109" s="278">
        <f t="shared" si="35"/>
        <v>16.224539134374997</v>
      </c>
      <c r="N109" s="87">
        <f t="shared" si="36"/>
        <v>1466.8797078031248</v>
      </c>
      <c r="O109" s="88">
        <f t="shared" si="37"/>
        <v>9622.100124914143</v>
      </c>
    </row>
    <row r="110" spans="1:15" ht="12" customHeight="1">
      <c r="A110"/>
      <c r="B110" s="90">
        <v>2</v>
      </c>
      <c r="C110" s="90" t="s">
        <v>28</v>
      </c>
      <c r="D110" s="90">
        <v>423</v>
      </c>
      <c r="E110" s="91">
        <v>376</v>
      </c>
      <c r="F110" s="88">
        <f t="shared" si="28"/>
        <v>1718.555</v>
      </c>
      <c r="G110" s="93">
        <f t="shared" si="29"/>
        <v>17.18</v>
      </c>
      <c r="H110" s="88">
        <f t="shared" si="30"/>
        <v>113.69064250000001</v>
      </c>
      <c r="I110" s="88">
        <f t="shared" si="31"/>
        <v>14.753747500000003</v>
      </c>
      <c r="J110" s="88">
        <f t="shared" si="32"/>
        <v>134.693036</v>
      </c>
      <c r="K110" s="278">
        <f t="shared" si="33"/>
        <v>39.0540375</v>
      </c>
      <c r="L110" s="278">
        <f t="shared" si="34"/>
        <v>0</v>
      </c>
      <c r="M110" s="278">
        <f t="shared" si="35"/>
        <v>15.682365725000002</v>
      </c>
      <c r="N110" s="87">
        <f t="shared" si="36"/>
        <v>1417.8611707750001</v>
      </c>
      <c r="O110" s="88">
        <f t="shared" si="37"/>
        <v>9300.559599980568</v>
      </c>
    </row>
    <row r="111" spans="1:15" ht="12" customHeight="1">
      <c r="A111"/>
      <c r="B111" s="90">
        <v>1</v>
      </c>
      <c r="C111" s="90" t="s">
        <v>28</v>
      </c>
      <c r="D111" s="90">
        <v>379</v>
      </c>
      <c r="E111" s="91">
        <v>349</v>
      </c>
      <c r="F111" s="88">
        <f t="shared" si="28"/>
        <v>1595.148125</v>
      </c>
      <c r="G111" s="93">
        <f t="shared" si="29"/>
        <v>15.95</v>
      </c>
      <c r="H111" s="88">
        <f t="shared" si="30"/>
        <v>105.52692718750001</v>
      </c>
      <c r="I111" s="88">
        <f t="shared" si="31"/>
        <v>13.694334062500001</v>
      </c>
      <c r="J111" s="88">
        <f t="shared" si="32"/>
        <v>125.02121449999999</v>
      </c>
      <c r="K111" s="278">
        <f t="shared" si="33"/>
        <v>36.2497078125</v>
      </c>
      <c r="L111" s="278">
        <f t="shared" si="34"/>
        <v>0</v>
      </c>
      <c r="M111" s="278">
        <f t="shared" si="35"/>
        <v>14.556271559375</v>
      </c>
      <c r="N111" s="87">
        <f t="shared" si="36"/>
        <v>1316.049669878125</v>
      </c>
      <c r="O111" s="88">
        <f t="shared" si="37"/>
        <v>8632.719933042454</v>
      </c>
    </row>
    <row r="112" spans="1:15" ht="12" customHeight="1">
      <c r="A112"/>
      <c r="B112" s="64"/>
      <c r="C112" s="138"/>
      <c r="D112" s="138"/>
      <c r="E112" s="138"/>
      <c r="F112" s="140"/>
      <c r="G112" s="140"/>
      <c r="H112" s="140"/>
      <c r="I112" s="140"/>
      <c r="J112" s="140"/>
      <c r="K112" s="140"/>
      <c r="L112" s="140"/>
      <c r="M112" s="140"/>
      <c r="N112" s="148"/>
      <c r="O112" s="18"/>
    </row>
    <row r="113" spans="1:14" ht="12" customHeight="1">
      <c r="A113"/>
      <c r="B113" s="298" t="s">
        <v>226</v>
      </c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</row>
    <row r="114" spans="1:14" ht="12" customHeight="1">
      <c r="A114"/>
      <c r="B114" s="294" t="s">
        <v>227</v>
      </c>
      <c r="C114" s="294"/>
      <c r="D114" s="294"/>
      <c r="E114" s="294"/>
      <c r="F114" s="294"/>
      <c r="G114" s="294"/>
      <c r="H114" s="294"/>
      <c r="I114" s="294"/>
      <c r="J114" s="294"/>
      <c r="N114" s="5"/>
    </row>
    <row r="116" ht="12" customHeight="1"/>
    <row r="117" ht="12" customHeight="1"/>
    <row r="118" ht="12" customHeight="1"/>
    <row r="119" ht="12" customHeight="1"/>
    <row r="120" spans="1:14" ht="20.25">
      <c r="A120"/>
      <c r="B120" s="290" t="s">
        <v>204</v>
      </c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</row>
    <row r="121" spans="1:14" ht="12.75">
      <c r="A121"/>
      <c r="N121" s="5"/>
    </row>
    <row r="122" spans="1:14" ht="12" customHeight="1">
      <c r="A122"/>
      <c r="B122" s="295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</row>
    <row r="123" spans="1:14" ht="12.75">
      <c r="A123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4" ht="15" customHeight="1">
      <c r="A124"/>
      <c r="B124" s="291" t="s">
        <v>67</v>
      </c>
      <c r="C124" s="291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</row>
    <row r="125" spans="1:14" ht="12.75">
      <c r="A125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4" ht="6.75" customHeight="1">
      <c r="A126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 ht="12.75">
      <c r="A127"/>
      <c r="B127" s="259"/>
      <c r="C127" s="259"/>
      <c r="D127" s="283"/>
      <c r="E127" s="284"/>
      <c r="F127" s="77"/>
      <c r="G127" s="77"/>
      <c r="H127" s="260"/>
      <c r="I127" s="260"/>
      <c r="J127" s="260"/>
      <c r="K127" s="304" t="s">
        <v>205</v>
      </c>
      <c r="L127" s="304"/>
      <c r="M127" s="304"/>
      <c r="N127" s="261">
        <f>FORMULES!G3</f>
        <v>39722</v>
      </c>
    </row>
    <row r="128" spans="1:14" ht="5.25" customHeight="1">
      <c r="A128"/>
      <c r="L128" s="260"/>
      <c r="M128" s="260"/>
      <c r="N128" s="5"/>
    </row>
    <row r="129" spans="1:14" ht="12.75">
      <c r="A129"/>
      <c r="B129" s="313" t="s">
        <v>206</v>
      </c>
      <c r="C129" s="313"/>
      <c r="D129" s="176"/>
      <c r="E129" s="176"/>
      <c r="F129" s="176"/>
      <c r="G129" s="176"/>
      <c r="H129" s="176"/>
      <c r="I129" s="176"/>
      <c r="J129" s="176"/>
      <c r="K129" s="176" t="s">
        <v>207</v>
      </c>
      <c r="L129" s="176"/>
      <c r="M129" s="176"/>
      <c r="N129" s="213">
        <f>FORMULES!G13</f>
        <v>2773</v>
      </c>
    </row>
    <row r="130" spans="1:14" ht="3.75" customHeight="1">
      <c r="A130"/>
      <c r="B130" s="177"/>
      <c r="C130" s="110"/>
      <c r="D130" s="110"/>
      <c r="E130" s="110"/>
      <c r="F130" s="110"/>
      <c r="G130" s="110"/>
      <c r="H130" s="228"/>
      <c r="I130" s="110"/>
      <c r="J130" s="110"/>
      <c r="K130" s="110"/>
      <c r="L130" s="262"/>
      <c r="M130" s="262"/>
      <c r="N130" s="232"/>
    </row>
    <row r="131" spans="1:15" ht="12.75">
      <c r="A131"/>
      <c r="B131" s="177"/>
      <c r="C131" s="110"/>
      <c r="D131" s="110"/>
      <c r="E131" s="110"/>
      <c r="F131" s="263"/>
      <c r="G131" s="176"/>
      <c r="H131" s="265">
        <v>0.0655</v>
      </c>
      <c r="I131" s="265">
        <v>0.0085</v>
      </c>
      <c r="J131" s="265">
        <v>0.08</v>
      </c>
      <c r="K131" s="265">
        <v>0.0225</v>
      </c>
      <c r="L131" s="265">
        <v>0.0595</v>
      </c>
      <c r="M131" s="266">
        <v>0.01</v>
      </c>
      <c r="N131" s="263"/>
      <c r="O131" s="56"/>
    </row>
    <row r="132" spans="1:15" ht="12.75">
      <c r="A132"/>
      <c r="B132" s="177"/>
      <c r="C132" s="110"/>
      <c r="F132" s="267" t="s">
        <v>37</v>
      </c>
      <c r="G132" s="142" t="s">
        <v>65</v>
      </c>
      <c r="H132" s="57" t="s">
        <v>208</v>
      </c>
      <c r="I132" s="57" t="s">
        <v>208</v>
      </c>
      <c r="J132" s="57" t="s">
        <v>209</v>
      </c>
      <c r="K132" s="57" t="s">
        <v>210</v>
      </c>
      <c r="L132" s="57" t="s">
        <v>210</v>
      </c>
      <c r="M132" s="57" t="s">
        <v>211</v>
      </c>
      <c r="N132" s="267" t="s">
        <v>212</v>
      </c>
      <c r="O132" s="62" t="s">
        <v>38</v>
      </c>
    </row>
    <row r="133" spans="1:15" ht="12.75">
      <c r="A133"/>
      <c r="B133" s="57" t="s">
        <v>39</v>
      </c>
      <c r="C133" s="57" t="s">
        <v>87</v>
      </c>
      <c r="D133" s="57" t="s">
        <v>20</v>
      </c>
      <c r="E133" s="58" t="s">
        <v>21</v>
      </c>
      <c r="F133" s="267" t="s">
        <v>41</v>
      </c>
      <c r="G133" s="142"/>
      <c r="H133" s="90" t="s">
        <v>213</v>
      </c>
      <c r="I133" s="90" t="s">
        <v>214</v>
      </c>
      <c r="J133" s="90" t="s">
        <v>215</v>
      </c>
      <c r="K133" s="90" t="s">
        <v>216</v>
      </c>
      <c r="L133" s="90" t="s">
        <v>217</v>
      </c>
      <c r="M133" s="268">
        <v>0.01</v>
      </c>
      <c r="N133" s="267" t="s">
        <v>45</v>
      </c>
      <c r="O133" s="62" t="s">
        <v>46</v>
      </c>
    </row>
    <row r="134" spans="1:15" ht="12.75">
      <c r="A134"/>
      <c r="B134" s="90"/>
      <c r="C134" s="90" t="s">
        <v>218</v>
      </c>
      <c r="D134" s="90" t="s">
        <v>219</v>
      </c>
      <c r="E134" s="91"/>
      <c r="F134" s="267" t="s">
        <v>48</v>
      </c>
      <c r="G134" s="142"/>
      <c r="H134" s="270" t="s">
        <v>220</v>
      </c>
      <c r="I134" s="270" t="s">
        <v>221</v>
      </c>
      <c r="J134" s="90"/>
      <c r="K134" s="90"/>
      <c r="L134" s="90"/>
      <c r="M134" s="268"/>
      <c r="N134" s="267"/>
      <c r="O134" s="81"/>
    </row>
    <row r="135" spans="1:15" ht="12.75">
      <c r="A135"/>
      <c r="B135" s="63"/>
      <c r="C135" s="271"/>
      <c r="D135" s="271"/>
      <c r="E135" s="64"/>
      <c r="F135" s="271"/>
      <c r="G135" s="285"/>
      <c r="H135" s="271"/>
      <c r="I135" s="63" t="s">
        <v>222</v>
      </c>
      <c r="J135" s="67"/>
      <c r="K135" s="67"/>
      <c r="L135" s="67"/>
      <c r="M135" s="67"/>
      <c r="N135" s="273"/>
      <c r="O135" s="123"/>
    </row>
    <row r="136" spans="1:15" ht="12.75">
      <c r="A136"/>
      <c r="B136" s="177"/>
      <c r="C136" s="110"/>
      <c r="N136" s="232"/>
      <c r="O136" s="274"/>
    </row>
    <row r="137" spans="1:15" ht="12" customHeight="1">
      <c r="A137"/>
      <c r="B137" s="275"/>
      <c r="C137" s="276"/>
      <c r="D137" s="79"/>
      <c r="E137" s="79"/>
      <c r="F137" s="79"/>
      <c r="G137" s="79"/>
      <c r="H137" s="312" t="s">
        <v>223</v>
      </c>
      <c r="I137" s="312"/>
      <c r="J137" s="312"/>
      <c r="K137" s="312"/>
      <c r="L137" s="276"/>
      <c r="M137" s="276"/>
      <c r="N137" s="277"/>
      <c r="O137" s="88"/>
    </row>
    <row r="138" spans="1:15" ht="12" customHeight="1">
      <c r="A138"/>
      <c r="B138" s="90">
        <v>4</v>
      </c>
      <c r="C138" s="90"/>
      <c r="D138" s="90">
        <v>1015</v>
      </c>
      <c r="E138" s="91">
        <v>821</v>
      </c>
      <c r="F138" s="88">
        <f>E138*PA/12</f>
        <v>3752.483125</v>
      </c>
      <c r="G138" s="93">
        <f>INT(F138)/100*3</f>
        <v>112.56</v>
      </c>
      <c r="H138" s="88">
        <f>IF((F138+G138)&gt;plafond_SS,plafond_SS*vieillesse,(F138+G138)*vieillesse)</f>
        <v>181.63150000000002</v>
      </c>
      <c r="I138" s="88">
        <f>(F138+G138)*maladieveuvage</f>
        <v>32.852866562500004</v>
      </c>
      <c r="J138" s="88">
        <f>((F138+G138)*97%)*CSGRDS</f>
        <v>299.9273465</v>
      </c>
      <c r="K138" s="278">
        <f>IF((F138+G138)&lt;plafond_SS,((F138+G138)*ircantecA),plafond_SS*ircantecA)</f>
        <v>62.3925</v>
      </c>
      <c r="L138" s="278">
        <f>IF((F138+G138)&gt;plafond_SS,((F138+G138)-plafond_SS)*ircantecB,0)</f>
        <v>64.97656593750001</v>
      </c>
      <c r="M138" s="278">
        <f>(((F138+G138))-(H138+I138+K138+L138))/100</f>
        <v>35.231896925</v>
      </c>
      <c r="N138" s="87">
        <f>(F138+G138)-(H138+I138+J138+K138+L138+M138)</f>
        <v>3188.030449075</v>
      </c>
      <c r="O138" s="88">
        <f>N138*6.55957</f>
        <v>20912.108892838896</v>
      </c>
    </row>
    <row r="139" spans="1:15" ht="12" customHeight="1">
      <c r="A139"/>
      <c r="B139" s="90">
        <v>3</v>
      </c>
      <c r="C139" s="90" t="s">
        <v>26</v>
      </c>
      <c r="D139" s="90">
        <v>966</v>
      </c>
      <c r="E139" s="91">
        <v>783</v>
      </c>
      <c r="F139" s="88">
        <f>E139*PA/12</f>
        <v>3578.799375</v>
      </c>
      <c r="G139" s="93">
        <f>INT(F139)/100*3</f>
        <v>107.34</v>
      </c>
      <c r="H139" s="88">
        <f>IF((F139+G139)&gt;plafond_SS,plafond_SS*vieillesse,(F139+G139)*vieillesse)</f>
        <v>181.63150000000002</v>
      </c>
      <c r="I139" s="88">
        <f>(F139+G139)*maladieveuvage</f>
        <v>31.332184687500003</v>
      </c>
      <c r="J139" s="88">
        <f>((F139+G139)*97%)*CSGRDS</f>
        <v>286.0444155</v>
      </c>
      <c r="K139" s="278">
        <f>IF((F139+G139)&lt;plafond_SS,((F139+G139)*ircantecA),plafond_SS*ircantecA)</f>
        <v>62.3925</v>
      </c>
      <c r="L139" s="278">
        <f>IF((F139+G139)&gt;plafond_SS,((F139+G139)-plafond_SS)*ircantecB,0)</f>
        <v>54.33179281250001</v>
      </c>
      <c r="M139" s="278">
        <f>(((F139+G139))-(H139+I139+K139+L139))/100</f>
        <v>33.564513975</v>
      </c>
      <c r="N139" s="87">
        <f>(F139+G139)-(H139+I139+J139+K139+L139+M139)</f>
        <v>3036.842468025</v>
      </c>
      <c r="O139" s="88">
        <f>N139*6.55957</f>
        <v>19920.38074798275</v>
      </c>
    </row>
    <row r="140" spans="1:15" ht="12" customHeight="1">
      <c r="A140"/>
      <c r="B140" s="90">
        <v>2</v>
      </c>
      <c r="C140" s="90" t="s">
        <v>26</v>
      </c>
      <c r="D140" s="90">
        <v>910</v>
      </c>
      <c r="E140" s="91">
        <v>741</v>
      </c>
      <c r="F140" s="88">
        <f>E140*PA/12</f>
        <v>3386.8331249999997</v>
      </c>
      <c r="G140" s="93">
        <f>INT(F140)/100*3</f>
        <v>101.58</v>
      </c>
      <c r="H140" s="88">
        <f>IF((F140+G140)&gt;plafond_SS,plafond_SS*vieillesse,(F140+G140)*vieillesse)</f>
        <v>181.63150000000002</v>
      </c>
      <c r="I140" s="88">
        <f>(F140+G140)*maladieveuvage</f>
        <v>29.651511562499998</v>
      </c>
      <c r="J140" s="88">
        <f>((F140+G140)*97%)*CSGRDS</f>
        <v>270.7008585</v>
      </c>
      <c r="K140" s="278">
        <f>IF((F140+G140)&lt;plafond_SS,((F140+G140)*ircantecA),plafond_SS*ircantecA)</f>
        <v>62.3925</v>
      </c>
      <c r="L140" s="278">
        <f>IF((F140+G140)&gt;plafond_SS,((F140+G140)-plafond_SS)*ircantecB,0)</f>
        <v>42.56708093749997</v>
      </c>
      <c r="M140" s="278">
        <f>(((F140+G140))-(H140+I140+K140+L140))/100</f>
        <v>31.721705325</v>
      </c>
      <c r="N140" s="87">
        <f>(F140+G140)-(H140+I140+J140+K140+L140+M140)</f>
        <v>2869.7479686749994</v>
      </c>
      <c r="O140" s="88">
        <f>N140*6.55957</f>
        <v>18824.312682881464</v>
      </c>
    </row>
    <row r="141" spans="1:15" ht="12" customHeight="1">
      <c r="A141"/>
      <c r="B141" s="90">
        <v>1</v>
      </c>
      <c r="C141" s="90" t="s">
        <v>26</v>
      </c>
      <c r="D141" s="90">
        <v>860</v>
      </c>
      <c r="E141" s="91">
        <v>703</v>
      </c>
      <c r="F141" s="88">
        <f>E141*PA/12</f>
        <v>3213.1493749999995</v>
      </c>
      <c r="G141" s="93">
        <f>INT(F141)/100*3</f>
        <v>96.39000000000001</v>
      </c>
      <c r="H141" s="88">
        <f>IF((F141+G141)&gt;plafond_SS,plafond_SS*vieillesse,(F141+G141)*vieillesse)</f>
        <v>181.63150000000002</v>
      </c>
      <c r="I141" s="88">
        <f>(F141+G141)*maladieveuvage</f>
        <v>28.131084687499996</v>
      </c>
      <c r="J141" s="88">
        <f>((F141+G141)*97%)*CSGRDS</f>
        <v>256.8202555</v>
      </c>
      <c r="K141" s="278">
        <f>IF((F141+G141)&lt;plafond_SS,((F141+G141)*ircantecA),plafond_SS*ircantecA)</f>
        <v>62.3925</v>
      </c>
      <c r="L141" s="278">
        <f>IF((F141+G141)&gt;plafond_SS,((F141+G141)-plafond_SS)*ircantecB,0)</f>
        <v>31.92409281249996</v>
      </c>
      <c r="M141" s="278">
        <f>(((F141+G141))-(H141+I141+K141+L141))/100</f>
        <v>30.054601974999997</v>
      </c>
      <c r="N141" s="87">
        <f>(F141+G141)-(H141+I141+J141+K141+L141+M141)</f>
        <v>2718.5853400249994</v>
      </c>
      <c r="O141" s="88">
        <f>N141*6.55957</f>
        <v>17832.750838867785</v>
      </c>
    </row>
    <row r="142" spans="1:15" ht="12" customHeight="1">
      <c r="A142"/>
      <c r="B142" s="91"/>
      <c r="C142" s="60"/>
      <c r="D142" s="60"/>
      <c r="E142" s="60"/>
      <c r="F142" s="93"/>
      <c r="G142" s="93"/>
      <c r="H142" s="93"/>
      <c r="I142" s="93"/>
      <c r="J142" s="93"/>
      <c r="K142" s="278"/>
      <c r="L142" s="279"/>
      <c r="M142" s="279"/>
      <c r="N142" s="87"/>
      <c r="O142" s="88"/>
    </row>
    <row r="143" spans="1:15" ht="12" customHeight="1">
      <c r="A143"/>
      <c r="B143" s="280"/>
      <c r="C143" s="281"/>
      <c r="D143" s="79"/>
      <c r="E143" s="79"/>
      <c r="F143" s="79"/>
      <c r="G143" s="79"/>
      <c r="H143" s="314" t="s">
        <v>224</v>
      </c>
      <c r="I143" s="314"/>
      <c r="J143" s="314"/>
      <c r="K143" s="278"/>
      <c r="L143" s="281"/>
      <c r="M143" s="281"/>
      <c r="N143" s="282"/>
      <c r="O143" s="88"/>
    </row>
    <row r="144" spans="1:15" ht="12" customHeight="1">
      <c r="A144"/>
      <c r="B144" s="90">
        <v>11</v>
      </c>
      <c r="C144" s="90"/>
      <c r="D144" s="90">
        <v>966</v>
      </c>
      <c r="E144" s="91">
        <v>783</v>
      </c>
      <c r="F144" s="88">
        <f aca="true" t="shared" si="38" ref="F144:F154">E144*PA/12</f>
        <v>3578.799375</v>
      </c>
      <c r="G144" s="93">
        <f aca="true" t="shared" si="39" ref="G144:G154">INT(F144)/100*3</f>
        <v>107.34</v>
      </c>
      <c r="H144" s="88">
        <f aca="true" t="shared" si="40" ref="H144:H154">IF((F144+G144)&gt;plafond_SS,plafond_SS*vieillesse,(F144+G144)*vieillesse)</f>
        <v>181.63150000000002</v>
      </c>
      <c r="I144" s="88">
        <f aca="true" t="shared" si="41" ref="I144:I154">(F144+G144)*maladieveuvage</f>
        <v>31.332184687500003</v>
      </c>
      <c r="J144" s="88">
        <f aca="true" t="shared" si="42" ref="J144:J154">((F144+G144)*97%)*CSGRDS</f>
        <v>286.0444155</v>
      </c>
      <c r="K144" s="278">
        <f aca="true" t="shared" si="43" ref="K144:K154">IF((F144+G144)&lt;plafond_SS,((F144+G144)*ircantecA),plafond_SS*ircantecA)</f>
        <v>62.3925</v>
      </c>
      <c r="L144" s="278">
        <f aca="true" t="shared" si="44" ref="L144:L154">IF((F144+G144)&gt;plafond_SS,((F144+G144)-plafond_SS)*ircantecB,0)</f>
        <v>54.33179281250001</v>
      </c>
      <c r="M144" s="278">
        <f aca="true" t="shared" si="45" ref="M144:M154">(((F144+G144))-(H144+I144+K144+L144))/100</f>
        <v>33.564513975</v>
      </c>
      <c r="N144" s="87">
        <f aca="true" t="shared" si="46" ref="N144:N154">(F144+G144)-(H144+I144+J144+K144+L144+M144)</f>
        <v>3036.842468025</v>
      </c>
      <c r="O144" s="88">
        <f aca="true" t="shared" si="47" ref="O144:O154">N144*6.55957</f>
        <v>19920.38074798275</v>
      </c>
    </row>
    <row r="145" spans="1:15" ht="12" customHeight="1">
      <c r="A145"/>
      <c r="B145" s="90">
        <v>10</v>
      </c>
      <c r="C145" s="90" t="s">
        <v>26</v>
      </c>
      <c r="D145" s="90">
        <v>936</v>
      </c>
      <c r="E145" s="91">
        <v>761</v>
      </c>
      <c r="F145" s="88">
        <f t="shared" si="38"/>
        <v>3478.2456249999996</v>
      </c>
      <c r="G145" s="93">
        <f t="shared" si="39"/>
        <v>104.34</v>
      </c>
      <c r="H145" s="88">
        <f t="shared" si="40"/>
        <v>181.63150000000002</v>
      </c>
      <c r="I145" s="88">
        <f t="shared" si="41"/>
        <v>30.4519778125</v>
      </c>
      <c r="J145" s="88">
        <f t="shared" si="42"/>
        <v>278.0086445</v>
      </c>
      <c r="K145" s="278">
        <f t="shared" si="43"/>
        <v>62.3925</v>
      </c>
      <c r="L145" s="278">
        <f t="shared" si="44"/>
        <v>48.17034468749998</v>
      </c>
      <c r="M145" s="278">
        <f t="shared" si="45"/>
        <v>32.599393025</v>
      </c>
      <c r="N145" s="87">
        <f t="shared" si="46"/>
        <v>2949.3312649749996</v>
      </c>
      <c r="O145" s="88">
        <f t="shared" si="47"/>
        <v>19346.34488579206</v>
      </c>
    </row>
    <row r="146" spans="1:15" ht="12" customHeight="1">
      <c r="A146"/>
      <c r="B146" s="90">
        <v>9</v>
      </c>
      <c r="C146" s="90" t="s">
        <v>26</v>
      </c>
      <c r="D146" s="90">
        <v>910</v>
      </c>
      <c r="E146" s="91">
        <v>741</v>
      </c>
      <c r="F146" s="88">
        <f t="shared" si="38"/>
        <v>3386.8331249999997</v>
      </c>
      <c r="G146" s="93">
        <f t="shared" si="39"/>
        <v>101.58</v>
      </c>
      <c r="H146" s="88">
        <f t="shared" si="40"/>
        <v>181.63150000000002</v>
      </c>
      <c r="I146" s="88">
        <f t="shared" si="41"/>
        <v>29.651511562499998</v>
      </c>
      <c r="J146" s="88">
        <f t="shared" si="42"/>
        <v>270.7008585</v>
      </c>
      <c r="K146" s="278">
        <f t="shared" si="43"/>
        <v>62.3925</v>
      </c>
      <c r="L146" s="278">
        <f t="shared" si="44"/>
        <v>42.56708093749997</v>
      </c>
      <c r="M146" s="278">
        <f t="shared" si="45"/>
        <v>31.721705325</v>
      </c>
      <c r="N146" s="87">
        <f t="shared" si="46"/>
        <v>2869.7479686749994</v>
      </c>
      <c r="O146" s="88">
        <f t="shared" si="47"/>
        <v>18824.312682881464</v>
      </c>
    </row>
    <row r="147" spans="1:15" ht="12" customHeight="1">
      <c r="A147"/>
      <c r="B147" s="90">
        <v>8</v>
      </c>
      <c r="C147" s="90" t="s">
        <v>26</v>
      </c>
      <c r="D147" s="90">
        <v>860</v>
      </c>
      <c r="E147" s="91">
        <v>703</v>
      </c>
      <c r="F147" s="88">
        <f t="shared" si="38"/>
        <v>3213.1493749999995</v>
      </c>
      <c r="G147" s="93">
        <f t="shared" si="39"/>
        <v>96.39000000000001</v>
      </c>
      <c r="H147" s="88">
        <f t="shared" si="40"/>
        <v>181.63150000000002</v>
      </c>
      <c r="I147" s="88">
        <f t="shared" si="41"/>
        <v>28.131084687499996</v>
      </c>
      <c r="J147" s="88">
        <f t="shared" si="42"/>
        <v>256.8202555</v>
      </c>
      <c r="K147" s="278">
        <f t="shared" si="43"/>
        <v>62.3925</v>
      </c>
      <c r="L147" s="278">
        <f t="shared" si="44"/>
        <v>31.92409281249996</v>
      </c>
      <c r="M147" s="278">
        <f t="shared" si="45"/>
        <v>30.054601974999997</v>
      </c>
      <c r="N147" s="87">
        <f t="shared" si="46"/>
        <v>2718.5853400249994</v>
      </c>
      <c r="O147" s="88">
        <f t="shared" si="47"/>
        <v>17832.750838867785</v>
      </c>
    </row>
    <row r="148" spans="1:15" ht="12" customHeight="1">
      <c r="A148"/>
      <c r="B148" s="90">
        <v>7</v>
      </c>
      <c r="C148" s="90" t="s">
        <v>26</v>
      </c>
      <c r="D148" s="90">
        <v>810</v>
      </c>
      <c r="E148" s="91">
        <v>664</v>
      </c>
      <c r="F148" s="88">
        <f t="shared" si="38"/>
        <v>3034.895</v>
      </c>
      <c r="G148" s="93">
        <f t="shared" si="39"/>
        <v>91.02</v>
      </c>
      <c r="H148" s="88">
        <f t="shared" si="40"/>
        <v>181.63150000000002</v>
      </c>
      <c r="I148" s="88">
        <f t="shared" si="41"/>
        <v>26.570277500000003</v>
      </c>
      <c r="J148" s="88">
        <f t="shared" si="42"/>
        <v>242.571004</v>
      </c>
      <c r="K148" s="278">
        <f t="shared" si="43"/>
        <v>62.3925</v>
      </c>
      <c r="L148" s="278">
        <f t="shared" si="44"/>
        <v>20.998442499999996</v>
      </c>
      <c r="M148" s="278">
        <f t="shared" si="45"/>
        <v>28.3432228</v>
      </c>
      <c r="N148" s="87">
        <f t="shared" si="46"/>
        <v>2563.4080532</v>
      </c>
      <c r="O148" s="88">
        <f t="shared" si="47"/>
        <v>16814.854563529123</v>
      </c>
    </row>
    <row r="149" spans="1:15" ht="12" customHeight="1">
      <c r="A149"/>
      <c r="B149" s="90">
        <v>6</v>
      </c>
      <c r="C149" s="90" t="s">
        <v>27</v>
      </c>
      <c r="D149" s="90">
        <v>773</v>
      </c>
      <c r="E149" s="91">
        <v>636</v>
      </c>
      <c r="F149" s="88">
        <f t="shared" si="38"/>
        <v>2906.9174999999996</v>
      </c>
      <c r="G149" s="93">
        <f t="shared" si="39"/>
        <v>87.17999999999999</v>
      </c>
      <c r="H149" s="88">
        <f t="shared" si="40"/>
        <v>181.63150000000002</v>
      </c>
      <c r="I149" s="88">
        <f t="shared" si="41"/>
        <v>25.449828749999998</v>
      </c>
      <c r="J149" s="88">
        <f t="shared" si="42"/>
        <v>232.34196599999996</v>
      </c>
      <c r="K149" s="278">
        <f t="shared" si="43"/>
        <v>62.3925</v>
      </c>
      <c r="L149" s="278">
        <f t="shared" si="44"/>
        <v>13.155301249999964</v>
      </c>
      <c r="M149" s="278">
        <f t="shared" si="45"/>
        <v>27.114683699999997</v>
      </c>
      <c r="N149" s="87">
        <f t="shared" si="46"/>
        <v>2452.0117202999995</v>
      </c>
      <c r="O149" s="88">
        <f t="shared" si="47"/>
        <v>16084.142520128267</v>
      </c>
    </row>
    <row r="150" spans="1:15" ht="12" customHeight="1">
      <c r="A150"/>
      <c r="B150" s="90">
        <v>5</v>
      </c>
      <c r="C150" s="90" t="s">
        <v>27</v>
      </c>
      <c r="D150" s="90">
        <v>717</v>
      </c>
      <c r="E150" s="91">
        <v>594</v>
      </c>
      <c r="F150" s="88">
        <f t="shared" si="38"/>
        <v>2714.9512499999996</v>
      </c>
      <c r="G150" s="93">
        <f t="shared" si="39"/>
        <v>81.42</v>
      </c>
      <c r="H150" s="88">
        <f t="shared" si="40"/>
        <v>181.63150000000002</v>
      </c>
      <c r="I150" s="88">
        <f t="shared" si="41"/>
        <v>23.769155625</v>
      </c>
      <c r="J150" s="88">
        <f t="shared" si="42"/>
        <v>216.99840899999995</v>
      </c>
      <c r="K150" s="278">
        <f t="shared" si="43"/>
        <v>62.3925</v>
      </c>
      <c r="L150" s="278">
        <f t="shared" si="44"/>
        <v>1.3905893749999816</v>
      </c>
      <c r="M150" s="278">
        <f t="shared" si="45"/>
        <v>25.27187505</v>
      </c>
      <c r="N150" s="87">
        <f t="shared" si="46"/>
        <v>2284.91722095</v>
      </c>
      <c r="O150" s="88">
        <f t="shared" si="47"/>
        <v>14988.07445502699</v>
      </c>
    </row>
    <row r="151" spans="1:15" ht="12" customHeight="1">
      <c r="A151"/>
      <c r="B151" s="90">
        <v>4</v>
      </c>
      <c r="C151" s="90" t="s">
        <v>27</v>
      </c>
      <c r="D151" s="90">
        <v>670</v>
      </c>
      <c r="E151" s="91">
        <v>559</v>
      </c>
      <c r="F151" s="88">
        <f t="shared" si="38"/>
        <v>2554.979375</v>
      </c>
      <c r="G151" s="93">
        <f t="shared" si="39"/>
        <v>76.62</v>
      </c>
      <c r="H151" s="88">
        <f t="shared" si="40"/>
        <v>172.36975906249998</v>
      </c>
      <c r="I151" s="88">
        <f t="shared" si="41"/>
        <v>22.3685946875</v>
      </c>
      <c r="J151" s="88">
        <f t="shared" si="42"/>
        <v>204.2121115</v>
      </c>
      <c r="K151" s="278">
        <f t="shared" si="43"/>
        <v>59.21098593749999</v>
      </c>
      <c r="L151" s="278">
        <f t="shared" si="44"/>
        <v>0</v>
      </c>
      <c r="M151" s="278">
        <f t="shared" si="45"/>
        <v>23.776500353124998</v>
      </c>
      <c r="N151" s="87">
        <f t="shared" si="46"/>
        <v>2149.661423459375</v>
      </c>
      <c r="O151" s="88">
        <f t="shared" si="47"/>
        <v>14100.854583481412</v>
      </c>
    </row>
    <row r="152" spans="1:15" ht="12" customHeight="1">
      <c r="A152"/>
      <c r="B152" s="90">
        <v>3</v>
      </c>
      <c r="C152" s="90" t="s">
        <v>27</v>
      </c>
      <c r="D152" s="90">
        <v>630</v>
      </c>
      <c r="E152" s="91">
        <v>528</v>
      </c>
      <c r="F152" s="88">
        <f t="shared" si="38"/>
        <v>2413.29</v>
      </c>
      <c r="G152" s="93">
        <f t="shared" si="39"/>
        <v>72.39</v>
      </c>
      <c r="H152" s="88">
        <f t="shared" si="40"/>
        <v>162.81204</v>
      </c>
      <c r="I152" s="88">
        <f t="shared" si="41"/>
        <v>21.12828</v>
      </c>
      <c r="J152" s="88">
        <f t="shared" si="42"/>
        <v>192.888768</v>
      </c>
      <c r="K152" s="278">
        <f t="shared" si="43"/>
        <v>55.9278</v>
      </c>
      <c r="L152" s="278">
        <f t="shared" si="44"/>
        <v>0</v>
      </c>
      <c r="M152" s="278">
        <f t="shared" si="45"/>
        <v>22.458118799999998</v>
      </c>
      <c r="N152" s="87">
        <f t="shared" si="46"/>
        <v>2030.4649931999998</v>
      </c>
      <c r="O152" s="88">
        <f t="shared" si="47"/>
        <v>13318.977255444923</v>
      </c>
    </row>
    <row r="153" spans="1:15" ht="12" customHeight="1">
      <c r="A153"/>
      <c r="B153" s="90">
        <v>2</v>
      </c>
      <c r="C153" s="90" t="s">
        <v>27</v>
      </c>
      <c r="D153" s="90">
        <v>590</v>
      </c>
      <c r="E153" s="91">
        <v>498</v>
      </c>
      <c r="F153" s="88">
        <f t="shared" si="38"/>
        <v>2276.17125</v>
      </c>
      <c r="G153" s="93">
        <f t="shared" si="39"/>
        <v>68.28</v>
      </c>
      <c r="H153" s="88">
        <f t="shared" si="40"/>
        <v>153.561556875</v>
      </c>
      <c r="I153" s="88">
        <f t="shared" si="41"/>
        <v>19.927835625000004</v>
      </c>
      <c r="J153" s="88">
        <f t="shared" si="42"/>
        <v>181.929417</v>
      </c>
      <c r="K153" s="278">
        <f t="shared" si="43"/>
        <v>52.750153125</v>
      </c>
      <c r="L153" s="278">
        <f t="shared" si="44"/>
        <v>0</v>
      </c>
      <c r="M153" s="278">
        <f t="shared" si="45"/>
        <v>21.18211704375</v>
      </c>
      <c r="N153" s="87">
        <f t="shared" si="46"/>
        <v>1915.10017033125</v>
      </c>
      <c r="O153" s="88">
        <f t="shared" si="47"/>
        <v>12562.233624299757</v>
      </c>
    </row>
    <row r="154" spans="1:15" ht="12" customHeight="1">
      <c r="A154"/>
      <c r="B154" s="90">
        <v>1</v>
      </c>
      <c r="C154" s="90" t="s">
        <v>28</v>
      </c>
      <c r="D154" s="90">
        <v>547</v>
      </c>
      <c r="E154" s="91">
        <v>465</v>
      </c>
      <c r="F154" s="88">
        <f t="shared" si="38"/>
        <v>2125.340625</v>
      </c>
      <c r="G154" s="93">
        <f t="shared" si="39"/>
        <v>63.75</v>
      </c>
      <c r="H154" s="88">
        <f t="shared" si="40"/>
        <v>143.3854359375</v>
      </c>
      <c r="I154" s="88">
        <f t="shared" si="41"/>
        <v>18.6072703125</v>
      </c>
      <c r="J154" s="88">
        <f t="shared" si="42"/>
        <v>169.87343249999998</v>
      </c>
      <c r="K154" s="278">
        <f t="shared" si="43"/>
        <v>49.254539062499994</v>
      </c>
      <c r="L154" s="278">
        <f t="shared" si="44"/>
        <v>0</v>
      </c>
      <c r="M154" s="278">
        <f t="shared" si="45"/>
        <v>19.778433796875</v>
      </c>
      <c r="N154" s="87">
        <f t="shared" si="46"/>
        <v>1788.1915133906248</v>
      </c>
      <c r="O154" s="88">
        <f t="shared" si="47"/>
        <v>11729.76740549174</v>
      </c>
    </row>
    <row r="155" spans="1:15" ht="12" customHeight="1">
      <c r="A155"/>
      <c r="B155" s="91"/>
      <c r="C155" s="60"/>
      <c r="D155" s="60"/>
      <c r="E155" s="60"/>
      <c r="F155" s="93"/>
      <c r="G155" s="93"/>
      <c r="H155" s="93"/>
      <c r="I155" s="93"/>
      <c r="J155" s="93"/>
      <c r="K155" s="278"/>
      <c r="L155" s="93"/>
      <c r="M155" s="93"/>
      <c r="N155" s="87"/>
      <c r="O155" s="88"/>
    </row>
    <row r="156" spans="1:15" ht="12" customHeight="1">
      <c r="A156"/>
      <c r="B156" s="286"/>
      <c r="C156" s="287"/>
      <c r="D156" s="174"/>
      <c r="E156" s="174"/>
      <c r="F156" s="174"/>
      <c r="G156" s="174"/>
      <c r="H156" s="315" t="s">
        <v>225</v>
      </c>
      <c r="I156" s="315"/>
      <c r="J156" s="315"/>
      <c r="K156" s="278"/>
      <c r="L156" s="287"/>
      <c r="M156" s="287"/>
      <c r="N156" s="288"/>
      <c r="O156" s="88"/>
    </row>
    <row r="157" spans="1:15" ht="12" customHeight="1">
      <c r="A157"/>
      <c r="B157" s="90">
        <v>12</v>
      </c>
      <c r="C157" s="90"/>
      <c r="D157" s="90">
        <v>780</v>
      </c>
      <c r="E157" s="91">
        <v>642</v>
      </c>
      <c r="F157" s="88">
        <f aca="true" t="shared" si="48" ref="F157:F168">E157*PA/12</f>
        <v>2934.34125</v>
      </c>
      <c r="G157" s="93">
        <f aca="true" t="shared" si="49" ref="G157:G168">INT(F157)/100*3</f>
        <v>88.02</v>
      </c>
      <c r="H157" s="88">
        <f aca="true" t="shared" si="50" ref="H157:H168">IF((F157+G157)&gt;plafond_SS,plafond_SS*vieillesse,(F157+G157)*vieillesse)</f>
        <v>181.63150000000002</v>
      </c>
      <c r="I157" s="88">
        <f aca="true" t="shared" si="51" ref="I157:I168">(F157+G157)*maladieveuvage</f>
        <v>25.690070625</v>
      </c>
      <c r="J157" s="88">
        <f aca="true" t="shared" si="52" ref="J157:J168">((F157+G157)*97%)*CSGRDS</f>
        <v>234.53523299999998</v>
      </c>
      <c r="K157" s="278">
        <f aca="true" t="shared" si="53" ref="K157:K168">IF((F157+G157)&lt;plafond_SS,((F157+G157)*ircantecA),plafond_SS*ircantecA)</f>
        <v>62.3925</v>
      </c>
      <c r="L157" s="278">
        <f aca="true" t="shared" si="54" ref="L157:L168">IF((F157+G157)&gt;plafond_SS,((F157+G157)-plafond_SS)*ircantecB,0)</f>
        <v>14.836994374999994</v>
      </c>
      <c r="M157" s="278">
        <f aca="true" t="shared" si="55" ref="M157:M168">(((F157+G157))-(H157+I157+K157+L157))/100</f>
        <v>27.378101849999997</v>
      </c>
      <c r="N157" s="87">
        <f aca="true" t="shared" si="56" ref="N157:N168">(F157+G157)-(H157+I157+J157+K157+L157+M157)</f>
        <v>2475.89685015</v>
      </c>
      <c r="O157" s="88">
        <f aca="true" t="shared" si="57" ref="O157:O168">N157*6.55957</f>
        <v>16240.818701338434</v>
      </c>
    </row>
    <row r="158" spans="1:15" ht="12" customHeight="1">
      <c r="A158"/>
      <c r="B158" s="90">
        <v>11</v>
      </c>
      <c r="C158" s="90" t="s">
        <v>24</v>
      </c>
      <c r="D158" s="90">
        <v>759</v>
      </c>
      <c r="E158" s="91">
        <v>626</v>
      </c>
      <c r="F158" s="88">
        <f t="shared" si="48"/>
        <v>2861.21125</v>
      </c>
      <c r="G158" s="93">
        <f t="shared" si="49"/>
        <v>85.83</v>
      </c>
      <c r="H158" s="88">
        <f t="shared" si="50"/>
        <v>181.63150000000002</v>
      </c>
      <c r="I158" s="88">
        <f t="shared" si="51"/>
        <v>25.049850625</v>
      </c>
      <c r="J158" s="88">
        <f t="shared" si="52"/>
        <v>228.69040099999998</v>
      </c>
      <c r="K158" s="278">
        <f t="shared" si="53"/>
        <v>62.3925</v>
      </c>
      <c r="L158" s="278">
        <f t="shared" si="54"/>
        <v>10.355454374999985</v>
      </c>
      <c r="M158" s="278">
        <f t="shared" si="55"/>
        <v>26.676119449999998</v>
      </c>
      <c r="N158" s="87">
        <f t="shared" si="56"/>
        <v>2412.24542455</v>
      </c>
      <c r="O158" s="88">
        <f t="shared" si="57"/>
        <v>15823.292719515443</v>
      </c>
    </row>
    <row r="159" spans="1:15" ht="12" customHeight="1">
      <c r="A159"/>
      <c r="B159" s="90">
        <v>10</v>
      </c>
      <c r="C159" s="90" t="s">
        <v>26</v>
      </c>
      <c r="D159" s="90">
        <v>703</v>
      </c>
      <c r="E159" s="91">
        <v>584</v>
      </c>
      <c r="F159" s="88">
        <f t="shared" si="48"/>
        <v>2669.245</v>
      </c>
      <c r="G159" s="93">
        <f t="shared" si="49"/>
        <v>80.07000000000001</v>
      </c>
      <c r="H159" s="88">
        <f t="shared" si="50"/>
        <v>180.08013250000002</v>
      </c>
      <c r="I159" s="88">
        <f t="shared" si="51"/>
        <v>23.369177500000003</v>
      </c>
      <c r="J159" s="88">
        <f t="shared" si="52"/>
        <v>213.34684399999998</v>
      </c>
      <c r="K159" s="278">
        <f t="shared" si="53"/>
        <v>61.859587499999996</v>
      </c>
      <c r="L159" s="278">
        <f t="shared" si="54"/>
        <v>0</v>
      </c>
      <c r="M159" s="278">
        <f t="shared" si="55"/>
        <v>24.840061025</v>
      </c>
      <c r="N159" s="87">
        <f t="shared" si="56"/>
        <v>2245.8191974750002</v>
      </c>
      <c r="O159" s="88">
        <f t="shared" si="57"/>
        <v>14731.608233181087</v>
      </c>
    </row>
    <row r="160" spans="1:15" ht="12" customHeight="1">
      <c r="A160"/>
      <c r="B160" s="90">
        <v>9</v>
      </c>
      <c r="C160" s="90" t="s">
        <v>26</v>
      </c>
      <c r="D160" s="90">
        <v>653</v>
      </c>
      <c r="E160" s="91">
        <v>545</v>
      </c>
      <c r="F160" s="88">
        <f t="shared" si="48"/>
        <v>2490.990625</v>
      </c>
      <c r="G160" s="93">
        <f t="shared" si="49"/>
        <v>74.69999999999999</v>
      </c>
      <c r="H160" s="88">
        <f t="shared" si="50"/>
        <v>168.0527359375</v>
      </c>
      <c r="I160" s="88">
        <f t="shared" si="51"/>
        <v>21.8083703125</v>
      </c>
      <c r="J160" s="88">
        <f t="shared" si="52"/>
        <v>199.09759249999996</v>
      </c>
      <c r="K160" s="278">
        <f t="shared" si="53"/>
        <v>57.72803906249999</v>
      </c>
      <c r="L160" s="278">
        <f t="shared" si="54"/>
        <v>0</v>
      </c>
      <c r="M160" s="278">
        <f t="shared" si="55"/>
        <v>23.181014796874997</v>
      </c>
      <c r="N160" s="87">
        <f t="shared" si="56"/>
        <v>2095.822872390625</v>
      </c>
      <c r="O160" s="88">
        <f t="shared" si="57"/>
        <v>13747.696839047372</v>
      </c>
    </row>
    <row r="161" spans="1:15" ht="12" customHeight="1">
      <c r="A161"/>
      <c r="B161" s="90">
        <v>8</v>
      </c>
      <c r="C161" s="90" t="s">
        <v>26</v>
      </c>
      <c r="D161" s="90">
        <v>625</v>
      </c>
      <c r="E161" s="91">
        <v>524</v>
      </c>
      <c r="F161" s="88">
        <f t="shared" si="48"/>
        <v>2395.0074999999997</v>
      </c>
      <c r="G161" s="93">
        <f t="shared" si="49"/>
        <v>71.85</v>
      </c>
      <c r="H161" s="88">
        <f t="shared" si="50"/>
        <v>161.57916625</v>
      </c>
      <c r="I161" s="88">
        <f t="shared" si="51"/>
        <v>20.96828875</v>
      </c>
      <c r="J161" s="88">
        <f t="shared" si="52"/>
        <v>191.42814199999998</v>
      </c>
      <c r="K161" s="278">
        <f t="shared" si="53"/>
        <v>55.50429374999999</v>
      </c>
      <c r="L161" s="278">
        <f t="shared" si="54"/>
        <v>0</v>
      </c>
      <c r="M161" s="278">
        <f t="shared" si="55"/>
        <v>22.288057512499996</v>
      </c>
      <c r="N161" s="87">
        <f t="shared" si="56"/>
        <v>2015.0895517374997</v>
      </c>
      <c r="O161" s="88">
        <f t="shared" si="57"/>
        <v>13218.120970890752</v>
      </c>
    </row>
    <row r="162" spans="1:15" ht="12" customHeight="1">
      <c r="A162"/>
      <c r="B162" s="90">
        <v>7</v>
      </c>
      <c r="C162" s="90" t="s">
        <v>26</v>
      </c>
      <c r="D162" s="90">
        <v>588</v>
      </c>
      <c r="E162" s="91">
        <v>496</v>
      </c>
      <c r="F162" s="88">
        <f t="shared" si="48"/>
        <v>2267.0299999999997</v>
      </c>
      <c r="G162" s="93">
        <f t="shared" si="49"/>
        <v>68.01</v>
      </c>
      <c r="H162" s="88">
        <f t="shared" si="50"/>
        <v>152.94512</v>
      </c>
      <c r="I162" s="88">
        <f t="shared" si="51"/>
        <v>19.84784</v>
      </c>
      <c r="J162" s="88">
        <f t="shared" si="52"/>
        <v>181.199104</v>
      </c>
      <c r="K162" s="278">
        <f t="shared" si="53"/>
        <v>52.538399999999996</v>
      </c>
      <c r="L162" s="278">
        <f t="shared" si="54"/>
        <v>0</v>
      </c>
      <c r="M162" s="278">
        <f t="shared" si="55"/>
        <v>21.0970864</v>
      </c>
      <c r="N162" s="87">
        <f t="shared" si="56"/>
        <v>1907.4124496</v>
      </c>
      <c r="O162" s="88">
        <f t="shared" si="57"/>
        <v>12511.805482022672</v>
      </c>
    </row>
    <row r="163" spans="1:15" ht="12" customHeight="1">
      <c r="A163"/>
      <c r="B163" s="90">
        <v>6</v>
      </c>
      <c r="C163" s="90" t="s">
        <v>97</v>
      </c>
      <c r="D163" s="90">
        <v>542</v>
      </c>
      <c r="E163" s="91">
        <v>461</v>
      </c>
      <c r="F163" s="88">
        <f t="shared" si="48"/>
        <v>2107.058125</v>
      </c>
      <c r="G163" s="93">
        <f t="shared" si="49"/>
        <v>63.21</v>
      </c>
      <c r="H163" s="88">
        <f t="shared" si="50"/>
        <v>142.1525621875</v>
      </c>
      <c r="I163" s="88">
        <f t="shared" si="51"/>
        <v>18.4472790625</v>
      </c>
      <c r="J163" s="88">
        <f t="shared" si="52"/>
        <v>168.41280650000002</v>
      </c>
      <c r="K163" s="278">
        <f t="shared" si="53"/>
        <v>48.8310328125</v>
      </c>
      <c r="L163" s="278">
        <f t="shared" si="54"/>
        <v>0</v>
      </c>
      <c r="M163" s="278">
        <f t="shared" si="55"/>
        <v>19.608372509375002</v>
      </c>
      <c r="N163" s="87">
        <f t="shared" si="56"/>
        <v>1772.816071928125</v>
      </c>
      <c r="O163" s="88">
        <f t="shared" si="57"/>
        <v>11628.911120937571</v>
      </c>
    </row>
    <row r="164" spans="1:15" ht="12" customHeight="1">
      <c r="A164"/>
      <c r="B164" s="90">
        <v>5</v>
      </c>
      <c r="C164" s="90" t="s">
        <v>27</v>
      </c>
      <c r="D164" s="90">
        <v>500</v>
      </c>
      <c r="E164" s="91">
        <v>431</v>
      </c>
      <c r="F164" s="88">
        <f t="shared" si="48"/>
        <v>1969.939375</v>
      </c>
      <c r="G164" s="93">
        <f t="shared" si="49"/>
        <v>59.07000000000001</v>
      </c>
      <c r="H164" s="88">
        <f t="shared" si="50"/>
        <v>132.9001140625</v>
      </c>
      <c r="I164" s="88">
        <f t="shared" si="51"/>
        <v>17.2465796875</v>
      </c>
      <c r="J164" s="88">
        <f t="shared" si="52"/>
        <v>157.45112749999998</v>
      </c>
      <c r="K164" s="278">
        <f t="shared" si="53"/>
        <v>45.6527109375</v>
      </c>
      <c r="L164" s="278">
        <f t="shared" si="54"/>
        <v>0</v>
      </c>
      <c r="M164" s="278">
        <f t="shared" si="55"/>
        <v>18.332099703125</v>
      </c>
      <c r="N164" s="87">
        <f t="shared" si="56"/>
        <v>1657.426743109375</v>
      </c>
      <c r="O164" s="88">
        <f t="shared" si="57"/>
        <v>10872.006741297962</v>
      </c>
    </row>
    <row r="165" spans="1:15" ht="12" customHeight="1">
      <c r="A165"/>
      <c r="B165" s="90">
        <v>4</v>
      </c>
      <c r="C165" s="90" t="s">
        <v>27</v>
      </c>
      <c r="D165" s="90">
        <v>466</v>
      </c>
      <c r="E165" s="91">
        <v>408</v>
      </c>
      <c r="F165" s="88">
        <f t="shared" si="48"/>
        <v>1864.8149999999998</v>
      </c>
      <c r="G165" s="93">
        <f t="shared" si="49"/>
        <v>55.92</v>
      </c>
      <c r="H165" s="88">
        <f t="shared" si="50"/>
        <v>125.8081425</v>
      </c>
      <c r="I165" s="88">
        <f t="shared" si="51"/>
        <v>16.3262475</v>
      </c>
      <c r="J165" s="88">
        <f t="shared" si="52"/>
        <v>149.049036</v>
      </c>
      <c r="K165" s="278">
        <f t="shared" si="53"/>
        <v>43.216537499999994</v>
      </c>
      <c r="L165" s="278">
        <f t="shared" si="54"/>
        <v>0</v>
      </c>
      <c r="M165" s="278">
        <f t="shared" si="55"/>
        <v>17.353840725</v>
      </c>
      <c r="N165" s="87">
        <f t="shared" si="56"/>
        <v>1568.9811957749998</v>
      </c>
      <c r="O165" s="88">
        <f t="shared" si="57"/>
        <v>10291.841982369815</v>
      </c>
    </row>
    <row r="166" spans="1:15" ht="12" customHeight="1">
      <c r="A166"/>
      <c r="B166" s="90">
        <v>3</v>
      </c>
      <c r="C166" s="90" t="s">
        <v>27</v>
      </c>
      <c r="D166" s="90">
        <v>442</v>
      </c>
      <c r="E166" s="91">
        <v>389</v>
      </c>
      <c r="F166" s="88">
        <f t="shared" si="48"/>
        <v>1777.9731249999998</v>
      </c>
      <c r="G166" s="93">
        <f t="shared" si="49"/>
        <v>53.31</v>
      </c>
      <c r="H166" s="88">
        <f t="shared" si="50"/>
        <v>119.94904468749999</v>
      </c>
      <c r="I166" s="88">
        <f t="shared" si="51"/>
        <v>15.565906562499999</v>
      </c>
      <c r="J166" s="88">
        <f t="shared" si="52"/>
        <v>142.10757049999998</v>
      </c>
      <c r="K166" s="278">
        <f t="shared" si="53"/>
        <v>41.203870312499994</v>
      </c>
      <c r="L166" s="278">
        <f t="shared" si="54"/>
        <v>0</v>
      </c>
      <c r="M166" s="278">
        <f t="shared" si="55"/>
        <v>16.545643034374997</v>
      </c>
      <c r="N166" s="87">
        <f t="shared" si="56"/>
        <v>1495.9110899031248</v>
      </c>
      <c r="O166" s="88">
        <f t="shared" si="57"/>
        <v>9812.53350799584</v>
      </c>
    </row>
    <row r="167" spans="1:15" ht="12" customHeight="1">
      <c r="A167"/>
      <c r="B167" s="90">
        <v>2</v>
      </c>
      <c r="C167" s="90" t="s">
        <v>28</v>
      </c>
      <c r="D167" s="90">
        <v>423</v>
      </c>
      <c r="E167" s="91">
        <v>376</v>
      </c>
      <c r="F167" s="88">
        <f t="shared" si="48"/>
        <v>1718.555</v>
      </c>
      <c r="G167" s="93">
        <f t="shared" si="49"/>
        <v>51.54</v>
      </c>
      <c r="H167" s="88">
        <f t="shared" si="50"/>
        <v>115.94122250000001</v>
      </c>
      <c r="I167" s="88">
        <f t="shared" si="51"/>
        <v>15.0458075</v>
      </c>
      <c r="J167" s="88">
        <f t="shared" si="52"/>
        <v>137.359372</v>
      </c>
      <c r="K167" s="278">
        <f t="shared" si="53"/>
        <v>39.8271375</v>
      </c>
      <c r="L167" s="278">
        <f t="shared" si="54"/>
        <v>0</v>
      </c>
      <c r="M167" s="278">
        <f t="shared" si="55"/>
        <v>15.992808325</v>
      </c>
      <c r="N167" s="87">
        <f t="shared" si="56"/>
        <v>1445.928652175</v>
      </c>
      <c r="O167" s="88">
        <f t="shared" si="57"/>
        <v>9484.670208947564</v>
      </c>
    </row>
    <row r="168" spans="1:15" ht="12" customHeight="1">
      <c r="A168"/>
      <c r="B168" s="90">
        <v>1</v>
      </c>
      <c r="C168" s="90" t="s">
        <v>28</v>
      </c>
      <c r="D168" s="90">
        <v>379</v>
      </c>
      <c r="E168" s="91">
        <v>349</v>
      </c>
      <c r="F168" s="88">
        <f t="shared" si="48"/>
        <v>1595.148125</v>
      </c>
      <c r="G168" s="93">
        <f t="shared" si="49"/>
        <v>47.849999999999994</v>
      </c>
      <c r="H168" s="88">
        <f t="shared" si="50"/>
        <v>107.61637718749999</v>
      </c>
      <c r="I168" s="88">
        <f t="shared" si="51"/>
        <v>13.9654840625</v>
      </c>
      <c r="J168" s="88">
        <f t="shared" si="52"/>
        <v>127.49665449999999</v>
      </c>
      <c r="K168" s="278">
        <f t="shared" si="53"/>
        <v>36.967457812499994</v>
      </c>
      <c r="L168" s="278">
        <f t="shared" si="54"/>
        <v>0</v>
      </c>
      <c r="M168" s="278">
        <f t="shared" si="55"/>
        <v>14.844488059375</v>
      </c>
      <c r="N168" s="87">
        <f t="shared" si="56"/>
        <v>1342.107663378125</v>
      </c>
      <c r="O168" s="88">
        <f t="shared" si="57"/>
        <v>8803.649165465247</v>
      </c>
    </row>
    <row r="169" spans="1:15" ht="7.5" customHeight="1">
      <c r="A169"/>
      <c r="B169" s="64"/>
      <c r="C169" s="138"/>
      <c r="D169" s="138"/>
      <c r="E169" s="138"/>
      <c r="F169" s="140"/>
      <c r="G169" s="140"/>
      <c r="H169" s="140"/>
      <c r="I169" s="140"/>
      <c r="J169" s="140"/>
      <c r="K169" s="140"/>
      <c r="L169" s="140"/>
      <c r="M169" s="140"/>
      <c r="N169" s="148"/>
      <c r="O169" s="18"/>
    </row>
    <row r="170" spans="1:14" ht="12" customHeight="1">
      <c r="A170"/>
      <c r="B170" s="298" t="s">
        <v>226</v>
      </c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</row>
    <row r="171" spans="1:14" ht="12" customHeight="1">
      <c r="A171"/>
      <c r="B171" s="294" t="s">
        <v>227</v>
      </c>
      <c r="C171" s="294"/>
      <c r="D171" s="294"/>
      <c r="E171" s="294"/>
      <c r="F171" s="294"/>
      <c r="G171" s="294"/>
      <c r="H171" s="294"/>
      <c r="I171" s="294"/>
      <c r="J171" s="294"/>
      <c r="N171" s="5"/>
    </row>
    <row r="173" spans="1:13" ht="12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ht="12.75">
      <c r="A174"/>
    </row>
  </sheetData>
  <mergeCells count="30">
    <mergeCell ref="B170:N170"/>
    <mergeCell ref="B171:J171"/>
    <mergeCell ref="B129:C129"/>
    <mergeCell ref="H137:K137"/>
    <mergeCell ref="H143:J143"/>
    <mergeCell ref="H156:J156"/>
    <mergeCell ref="B120:N120"/>
    <mergeCell ref="B122:N122"/>
    <mergeCell ref="B124:N124"/>
    <mergeCell ref="K127:M127"/>
    <mergeCell ref="H86:J86"/>
    <mergeCell ref="H99:J99"/>
    <mergeCell ref="B113:N113"/>
    <mergeCell ref="B114:J114"/>
    <mergeCell ref="B67:N67"/>
    <mergeCell ref="K70:M70"/>
    <mergeCell ref="B72:C72"/>
    <mergeCell ref="H80:L80"/>
    <mergeCell ref="B55:N55"/>
    <mergeCell ref="B56:J56"/>
    <mergeCell ref="B63:N63"/>
    <mergeCell ref="B65:N65"/>
    <mergeCell ref="B14:C14"/>
    <mergeCell ref="G22:J22"/>
    <mergeCell ref="G28:I28"/>
    <mergeCell ref="G41:I41"/>
    <mergeCell ref="B5:M5"/>
    <mergeCell ref="B7:M7"/>
    <mergeCell ref="B9:M9"/>
    <mergeCell ref="J12:L12"/>
  </mergeCells>
  <printOptions horizontalCentered="1"/>
  <pageMargins left="0.19652777777777777" right="0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O153"/>
  <sheetViews>
    <sheetView workbookViewId="0" topLeftCell="A1">
      <selection activeCell="B7" sqref="B7:M7"/>
    </sheetView>
  </sheetViews>
  <sheetFormatPr defaultColWidth="11.421875" defaultRowHeight="12.75"/>
  <cols>
    <col min="1" max="1" width="10.57421875" style="0" customWidth="1"/>
    <col min="2" max="2" width="3.8515625" style="0" customWidth="1"/>
    <col min="3" max="3" width="5.421875" style="0" customWidth="1"/>
    <col min="4" max="5" width="4.28125" style="0" customWidth="1"/>
    <col min="6" max="6" width="7.7109375" style="0" customWidth="1"/>
    <col min="7" max="7" width="7.00390625" style="0" customWidth="1"/>
    <col min="8" max="8" width="5.57421875" style="0" customWidth="1"/>
    <col min="9" max="9" width="6.28125" style="0" customWidth="1"/>
    <col min="10" max="10" width="6.421875" style="0" customWidth="1"/>
    <col min="11" max="11" width="6.140625" style="0" customWidth="1"/>
    <col min="12" max="12" width="6.28125" style="0" customWidth="1"/>
    <col min="13" max="13" width="8.8515625" style="0" customWidth="1"/>
    <col min="14" max="14" width="8.57421875" style="0" customWidth="1"/>
    <col min="15" max="15" width="10.28125" style="0" customWidth="1"/>
  </cols>
  <sheetData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9"/>
    </row>
    <row r="5" spans="1:13" ht="20.25">
      <c r="A5" s="5"/>
      <c r="B5" s="290" t="s">
        <v>228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41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</row>
    <row r="8" spans="2:13" ht="12.7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2:14" ht="12.75" customHeight="1">
      <c r="B9" s="291" t="s">
        <v>35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3"/>
    </row>
    <row r="10" spans="2:13" ht="12.7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3" ht="12.7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2:13" ht="12.7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2:13" ht="12.75">
      <c r="B13" s="259"/>
      <c r="C13" s="259"/>
      <c r="D13" s="5"/>
      <c r="E13" s="5"/>
      <c r="F13" s="77"/>
      <c r="G13" s="77"/>
      <c r="H13" s="260"/>
      <c r="I13" s="260"/>
      <c r="J13" s="304" t="s">
        <v>205</v>
      </c>
      <c r="K13" s="304"/>
      <c r="L13" s="304"/>
      <c r="M13" s="261">
        <f>FORMULES!G3</f>
        <v>39722</v>
      </c>
    </row>
    <row r="14" spans="2:13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260"/>
      <c r="M14" s="260"/>
    </row>
    <row r="15" spans="2:13" ht="12.75">
      <c r="B15" s="313" t="s">
        <v>229</v>
      </c>
      <c r="C15" s="313"/>
      <c r="D15" s="313"/>
      <c r="E15" s="176"/>
      <c r="F15" s="176"/>
      <c r="G15" s="176"/>
      <c r="H15" s="176"/>
      <c r="I15" s="176"/>
      <c r="J15" s="176" t="s">
        <v>207</v>
      </c>
      <c r="K15" s="176"/>
      <c r="L15" s="176"/>
      <c r="M15" s="213">
        <f>FORMULES!G13</f>
        <v>2773</v>
      </c>
    </row>
    <row r="16" spans="2:13" ht="12.75">
      <c r="B16" s="177"/>
      <c r="C16" s="110"/>
      <c r="D16" s="110"/>
      <c r="E16" s="110"/>
      <c r="F16" s="110"/>
      <c r="G16" s="110"/>
      <c r="H16" s="228"/>
      <c r="I16" s="110"/>
      <c r="J16" s="110"/>
      <c r="K16" s="262"/>
      <c r="L16" s="262"/>
      <c r="M16" s="232"/>
    </row>
    <row r="17" spans="2:14" ht="12.75">
      <c r="B17" s="177"/>
      <c r="C17" s="110"/>
      <c r="D17" s="110"/>
      <c r="E17" s="110"/>
      <c r="F17" s="263"/>
      <c r="G17" s="264">
        <v>0.0655</v>
      </c>
      <c r="H17" s="265">
        <v>0.0085</v>
      </c>
      <c r="I17" s="265">
        <v>0.08</v>
      </c>
      <c r="J17" s="265">
        <v>0.0225</v>
      </c>
      <c r="K17" s="265">
        <v>0.0595</v>
      </c>
      <c r="L17" s="266">
        <v>0.01</v>
      </c>
      <c r="M17" s="263"/>
      <c r="N17" s="56"/>
    </row>
    <row r="18" spans="2:14" ht="12.75">
      <c r="B18" s="177"/>
      <c r="C18" s="110"/>
      <c r="D18" s="5"/>
      <c r="E18" s="5"/>
      <c r="F18" s="267" t="s">
        <v>37</v>
      </c>
      <c r="G18" s="130" t="s">
        <v>208</v>
      </c>
      <c r="H18" s="57" t="s">
        <v>208</v>
      </c>
      <c r="I18" s="57" t="s">
        <v>209</v>
      </c>
      <c r="J18" s="57" t="s">
        <v>210</v>
      </c>
      <c r="K18" s="57" t="s">
        <v>210</v>
      </c>
      <c r="L18" s="57" t="s">
        <v>211</v>
      </c>
      <c r="M18" s="267" t="s">
        <v>212</v>
      </c>
      <c r="N18" s="62" t="s">
        <v>38</v>
      </c>
    </row>
    <row r="19" spans="2:14" ht="12.75">
      <c r="B19" s="57" t="s">
        <v>39</v>
      </c>
      <c r="C19" s="57" t="s">
        <v>87</v>
      </c>
      <c r="D19" s="57" t="s">
        <v>20</v>
      </c>
      <c r="E19" s="58" t="s">
        <v>21</v>
      </c>
      <c r="F19" s="267" t="s">
        <v>41</v>
      </c>
      <c r="G19" s="99" t="s">
        <v>213</v>
      </c>
      <c r="H19" s="90" t="s">
        <v>214</v>
      </c>
      <c r="I19" s="90" t="s">
        <v>215</v>
      </c>
      <c r="J19" s="90" t="s">
        <v>216</v>
      </c>
      <c r="K19" s="90" t="s">
        <v>217</v>
      </c>
      <c r="L19" s="268">
        <v>0.01</v>
      </c>
      <c r="M19" s="267" t="s">
        <v>45</v>
      </c>
      <c r="N19" s="62" t="s">
        <v>46</v>
      </c>
    </row>
    <row r="20" spans="2:14" ht="12.75">
      <c r="B20" s="90"/>
      <c r="C20" s="90" t="s">
        <v>218</v>
      </c>
      <c r="D20" s="90" t="s">
        <v>219</v>
      </c>
      <c r="E20" s="91"/>
      <c r="F20" s="267" t="s">
        <v>48</v>
      </c>
      <c r="G20" s="269" t="s">
        <v>220</v>
      </c>
      <c r="H20" s="270" t="s">
        <v>221</v>
      </c>
      <c r="I20" s="90"/>
      <c r="J20" s="90"/>
      <c r="K20" s="90"/>
      <c r="L20" s="268"/>
      <c r="M20" s="267"/>
      <c r="N20" s="81"/>
    </row>
    <row r="21" spans="2:14" ht="12.75">
      <c r="B21" s="63"/>
      <c r="C21" s="271"/>
      <c r="D21" s="271"/>
      <c r="E21" s="64"/>
      <c r="F21" s="271"/>
      <c r="G21" s="272"/>
      <c r="H21" s="63" t="s">
        <v>222</v>
      </c>
      <c r="I21" s="67"/>
      <c r="J21" s="67"/>
      <c r="K21" s="67"/>
      <c r="L21" s="67"/>
      <c r="M21" s="273"/>
      <c r="N21" s="123"/>
    </row>
    <row r="22" spans="2:14" ht="12.75">
      <c r="B22" s="177"/>
      <c r="C22" s="110"/>
      <c r="D22" s="5"/>
      <c r="E22" s="5"/>
      <c r="F22" s="5"/>
      <c r="G22" s="5"/>
      <c r="H22" s="5"/>
      <c r="I22" s="5"/>
      <c r="J22" s="5"/>
      <c r="K22" s="5"/>
      <c r="L22" s="5"/>
      <c r="M22" s="232"/>
      <c r="N22" s="274"/>
    </row>
    <row r="23" spans="2:14" ht="12.75">
      <c r="B23" s="91"/>
      <c r="C23" s="60"/>
      <c r="D23" s="60"/>
      <c r="E23" s="60"/>
      <c r="F23" s="93"/>
      <c r="G23" s="93"/>
      <c r="H23" s="93"/>
      <c r="I23" s="93"/>
      <c r="J23" s="93"/>
      <c r="K23" s="279"/>
      <c r="L23" s="279"/>
      <c r="M23" s="87"/>
      <c r="N23" s="88"/>
    </row>
    <row r="24" spans="2:14" ht="12.75">
      <c r="B24" s="280"/>
      <c r="C24" s="281"/>
      <c r="D24" s="79"/>
      <c r="E24" s="79"/>
      <c r="F24" s="79"/>
      <c r="G24" s="314" t="s">
        <v>230</v>
      </c>
      <c r="H24" s="314"/>
      <c r="I24" s="314"/>
      <c r="J24" s="314"/>
      <c r="K24" s="281"/>
      <c r="L24" s="281"/>
      <c r="M24" s="282" t="s">
        <v>231</v>
      </c>
      <c r="N24" s="88"/>
    </row>
    <row r="25" spans="2:14" ht="12.75">
      <c r="B25" s="70">
        <v>11</v>
      </c>
      <c r="C25" s="16"/>
      <c r="D25" s="99">
        <f>SUM(FORMULES!B42)</f>
        <v>413</v>
      </c>
      <c r="E25" s="98">
        <f>SUM(FORMULES!C42)</f>
        <v>369</v>
      </c>
      <c r="F25" s="88">
        <f aca="true" t="shared" si="0" ref="F25:F35">E25*PA/12</f>
        <v>1686.5606249999998</v>
      </c>
      <c r="G25" s="87">
        <f aca="true" t="shared" si="1" ref="G25:G35">IF(F25&gt;plafond_SS,plafond_SS*vieillesse,F25*vieillesse)</f>
        <v>110.4697209375</v>
      </c>
      <c r="H25" s="88">
        <f aca="true" t="shared" si="2" ref="H25:H35">F25*maladieveuvage</f>
        <v>14.3357653125</v>
      </c>
      <c r="I25" s="88">
        <f aca="true" t="shared" si="3" ref="I25:I35">(F25*97%)*CSGRDS</f>
        <v>130.8771045</v>
      </c>
      <c r="J25" s="88">
        <f aca="true" t="shared" si="4" ref="J25:J35">IF(F25&gt;plafond_SS,plafond_SS*ircantecA,F25*ircantecA)</f>
        <v>37.947614062499994</v>
      </c>
      <c r="K25" s="278">
        <f aca="true" t="shared" si="5" ref="K25:K35">IF(F25&gt;plafond_SS,(F25-plafond_SS)*ircantecB,0)</f>
        <v>0</v>
      </c>
      <c r="L25" s="278">
        <f aca="true" t="shared" si="6" ref="L25:L35">IF(F25-G25-H25-J25&gt;Seuil*BRUT,(F25-G25-H25-J25)*1/100,0)</f>
        <v>15.238075246875</v>
      </c>
      <c r="M25" s="87">
        <f aca="true" t="shared" si="7" ref="M25:M35">F25-(G25+H25+I25+J25+K25+L25)</f>
        <v>1377.692344940625</v>
      </c>
      <c r="N25" s="88">
        <f aca="true" t="shared" si="8" ref="N25:N35">M25*6.55957</f>
        <v>9037.069375102175</v>
      </c>
    </row>
    <row r="26" spans="2:14" ht="12.75">
      <c r="B26" s="90">
        <v>10</v>
      </c>
      <c r="C26" s="90" t="s">
        <v>24</v>
      </c>
      <c r="D26" s="90">
        <f>SUM(FORMULES!B43)</f>
        <v>389</v>
      </c>
      <c r="E26" s="91">
        <f>SUM(FORMULES!C43)</f>
        <v>356</v>
      </c>
      <c r="F26" s="88">
        <f t="shared" si="0"/>
        <v>1627.1425</v>
      </c>
      <c r="G26" s="87">
        <f t="shared" si="1"/>
        <v>106.57783375</v>
      </c>
      <c r="H26" s="88">
        <f t="shared" si="2"/>
        <v>13.83071125</v>
      </c>
      <c r="I26" s="88">
        <f t="shared" si="3"/>
        <v>126.26625800000001</v>
      </c>
      <c r="J26" s="88">
        <f t="shared" si="4"/>
        <v>36.61070625</v>
      </c>
      <c r="K26" s="278">
        <f t="shared" si="5"/>
        <v>0</v>
      </c>
      <c r="L26" s="278">
        <f t="shared" si="6"/>
        <v>14.701232487499999</v>
      </c>
      <c r="M26" s="87">
        <f t="shared" si="7"/>
        <v>1329.1557582624998</v>
      </c>
      <c r="N26" s="88">
        <f t="shared" si="8"/>
        <v>8718.690237225946</v>
      </c>
    </row>
    <row r="27" spans="2:14" ht="12.75">
      <c r="B27" s="90">
        <v>9</v>
      </c>
      <c r="C27" s="90" t="s">
        <v>24</v>
      </c>
      <c r="D27" s="90">
        <f>SUM(FORMULES!B44)</f>
        <v>374</v>
      </c>
      <c r="E27" s="91">
        <f>SUM(FORMULES!C44)</f>
        <v>345</v>
      </c>
      <c r="F27" s="88">
        <f t="shared" si="0"/>
        <v>1576.8656249999997</v>
      </c>
      <c r="G27" s="87">
        <f t="shared" si="1"/>
        <v>103.28469843749998</v>
      </c>
      <c r="H27" s="88">
        <f t="shared" si="2"/>
        <v>13.403357812499998</v>
      </c>
      <c r="I27" s="88">
        <f t="shared" si="3"/>
        <v>122.36477249999999</v>
      </c>
      <c r="J27" s="88">
        <f t="shared" si="4"/>
        <v>35.47947656249999</v>
      </c>
      <c r="K27" s="278">
        <f t="shared" si="5"/>
        <v>0</v>
      </c>
      <c r="L27" s="278">
        <f t="shared" si="6"/>
        <v>14.246980921874997</v>
      </c>
      <c r="M27" s="87">
        <f t="shared" si="7"/>
        <v>1288.0863387656248</v>
      </c>
      <c r="N27" s="88">
        <f t="shared" si="8"/>
        <v>8449.292505176829</v>
      </c>
    </row>
    <row r="28" spans="2:14" ht="12.75">
      <c r="B28" s="90">
        <v>8</v>
      </c>
      <c r="C28" s="90" t="s">
        <v>24</v>
      </c>
      <c r="D28" s="90">
        <f>SUM(FORMULES!B45)</f>
        <v>360</v>
      </c>
      <c r="E28" s="91">
        <f>SUM(FORMULES!C45)</f>
        <v>335</v>
      </c>
      <c r="F28" s="88">
        <f t="shared" si="0"/>
        <v>1531.159375</v>
      </c>
      <c r="G28" s="87">
        <f t="shared" si="1"/>
        <v>100.2909390625</v>
      </c>
      <c r="H28" s="88">
        <f t="shared" si="2"/>
        <v>13.0148546875</v>
      </c>
      <c r="I28" s="88">
        <f t="shared" si="3"/>
        <v>118.8179675</v>
      </c>
      <c r="J28" s="88">
        <f t="shared" si="4"/>
        <v>34.4510859375</v>
      </c>
      <c r="K28" s="278">
        <f t="shared" si="5"/>
        <v>0</v>
      </c>
      <c r="L28" s="278">
        <f t="shared" si="6"/>
        <v>13.834024953124999</v>
      </c>
      <c r="M28" s="87">
        <f t="shared" si="7"/>
        <v>1250.750502859375</v>
      </c>
      <c r="N28" s="88">
        <f t="shared" si="8"/>
        <v>8204.38547604127</v>
      </c>
    </row>
    <row r="29" spans="2:14" ht="12.75">
      <c r="B29" s="90">
        <v>7</v>
      </c>
      <c r="C29" s="90" t="s">
        <v>24</v>
      </c>
      <c r="D29" s="90">
        <f>SUM(FORMULES!B46)</f>
        <v>347</v>
      </c>
      <c r="E29" s="91">
        <f>SUM(FORMULES!C46)</f>
        <v>325</v>
      </c>
      <c r="F29" s="88">
        <f t="shared" si="0"/>
        <v>1485.453125</v>
      </c>
      <c r="G29" s="87">
        <f t="shared" si="1"/>
        <v>97.2971796875</v>
      </c>
      <c r="H29" s="88">
        <f t="shared" si="2"/>
        <v>12.626351562500002</v>
      </c>
      <c r="I29" s="88">
        <f t="shared" si="3"/>
        <v>115.27116249999999</v>
      </c>
      <c r="J29" s="88">
        <f t="shared" si="4"/>
        <v>33.4226953125</v>
      </c>
      <c r="K29" s="278">
        <f t="shared" si="5"/>
        <v>0</v>
      </c>
      <c r="L29" s="278">
        <f t="shared" si="6"/>
        <v>13.421068984375</v>
      </c>
      <c r="M29" s="87">
        <f t="shared" si="7"/>
        <v>1213.414666953125</v>
      </c>
      <c r="N29" s="88">
        <f t="shared" si="8"/>
        <v>7959.47844690571</v>
      </c>
    </row>
    <row r="30" spans="2:14" ht="12.75">
      <c r="B30" s="90">
        <v>6</v>
      </c>
      <c r="C30" s="90" t="s">
        <v>26</v>
      </c>
      <c r="D30" s="90">
        <f>SUM(FORMULES!B47)</f>
        <v>333</v>
      </c>
      <c r="E30" s="91">
        <f>SUM(FORMULES!C47)</f>
        <v>316</v>
      </c>
      <c r="F30" s="88">
        <f t="shared" si="0"/>
        <v>1444.3174999999999</v>
      </c>
      <c r="G30" s="87">
        <f t="shared" si="1"/>
        <v>94.60279625</v>
      </c>
      <c r="H30" s="88">
        <f t="shared" si="2"/>
        <v>12.27669875</v>
      </c>
      <c r="I30" s="88">
        <f t="shared" si="3"/>
        <v>112.07903799999998</v>
      </c>
      <c r="J30" s="88">
        <f t="shared" si="4"/>
        <v>32.49714375</v>
      </c>
      <c r="K30" s="278">
        <f t="shared" si="5"/>
        <v>0</v>
      </c>
      <c r="L30" s="278">
        <f t="shared" si="6"/>
        <v>0</v>
      </c>
      <c r="M30" s="87">
        <f t="shared" si="7"/>
        <v>1192.8618232499998</v>
      </c>
      <c r="N30" s="88">
        <f t="shared" si="8"/>
        <v>7824.660629936001</v>
      </c>
    </row>
    <row r="31" spans="2:14" ht="12.75">
      <c r="B31" s="90">
        <v>5</v>
      </c>
      <c r="C31" s="90" t="s">
        <v>26</v>
      </c>
      <c r="D31" s="90">
        <f>SUM(FORMULES!B48)</f>
        <v>323</v>
      </c>
      <c r="E31" s="91">
        <f>SUM(FORMULES!C48)</f>
        <v>308</v>
      </c>
      <c r="F31" s="88">
        <f t="shared" si="0"/>
        <v>1407.7524999999998</v>
      </c>
      <c r="G31" s="87">
        <f t="shared" si="1"/>
        <v>92.20778874999999</v>
      </c>
      <c r="H31" s="88">
        <f t="shared" si="2"/>
        <v>11.96589625</v>
      </c>
      <c r="I31" s="88">
        <f t="shared" si="3"/>
        <v>109.24159399999999</v>
      </c>
      <c r="J31" s="88">
        <f t="shared" si="4"/>
        <v>31.674431249999994</v>
      </c>
      <c r="K31" s="278">
        <f t="shared" si="5"/>
        <v>0</v>
      </c>
      <c r="L31" s="278">
        <f t="shared" si="6"/>
        <v>0</v>
      </c>
      <c r="M31" s="87">
        <f t="shared" si="7"/>
        <v>1162.6627897499998</v>
      </c>
      <c r="N31" s="88">
        <f t="shared" si="8"/>
        <v>7626.567955760406</v>
      </c>
    </row>
    <row r="32" spans="2:14" ht="12.75">
      <c r="B32" s="90">
        <v>4</v>
      </c>
      <c r="C32" s="90" t="s">
        <v>26</v>
      </c>
      <c r="D32" s="90">
        <f>SUM(FORMULES!B49)</f>
        <v>310</v>
      </c>
      <c r="E32" s="91">
        <f>SUM(FORMULES!C49)</f>
        <v>300</v>
      </c>
      <c r="F32" s="88">
        <f t="shared" si="0"/>
        <v>1371.1875</v>
      </c>
      <c r="G32" s="87">
        <f t="shared" si="1"/>
        <v>89.81278125</v>
      </c>
      <c r="H32" s="88">
        <f t="shared" si="2"/>
        <v>11.65509375</v>
      </c>
      <c r="I32" s="88">
        <f t="shared" si="3"/>
        <v>106.40414999999999</v>
      </c>
      <c r="J32" s="88">
        <f t="shared" si="4"/>
        <v>30.85171875</v>
      </c>
      <c r="K32" s="278">
        <f t="shared" si="5"/>
        <v>0</v>
      </c>
      <c r="L32" s="278">
        <f t="shared" si="6"/>
        <v>0</v>
      </c>
      <c r="M32" s="87">
        <f t="shared" si="7"/>
        <v>1132.46375625</v>
      </c>
      <c r="N32" s="88">
        <f t="shared" si="8"/>
        <v>7428.475281584812</v>
      </c>
    </row>
    <row r="33" spans="2:14" ht="12.75">
      <c r="B33" s="90">
        <v>3</v>
      </c>
      <c r="C33" s="90" t="s">
        <v>27</v>
      </c>
      <c r="D33" s="90">
        <f>SUM(FORMULES!B50)</f>
        <v>303</v>
      </c>
      <c r="E33" s="91">
        <f>SUM(FORMULES!C50)</f>
        <v>295</v>
      </c>
      <c r="F33" s="88">
        <f t="shared" si="0"/>
        <v>1348.334375</v>
      </c>
      <c r="G33" s="87">
        <f t="shared" si="1"/>
        <v>88.3159015625</v>
      </c>
      <c r="H33" s="88">
        <f t="shared" si="2"/>
        <v>11.4608421875</v>
      </c>
      <c r="I33" s="88">
        <f t="shared" si="3"/>
        <v>104.6307475</v>
      </c>
      <c r="J33" s="88">
        <f t="shared" si="4"/>
        <v>30.337523437499996</v>
      </c>
      <c r="K33" s="278">
        <f t="shared" si="5"/>
        <v>0</v>
      </c>
      <c r="L33" s="278">
        <f t="shared" si="6"/>
        <v>0</v>
      </c>
      <c r="M33" s="87">
        <f t="shared" si="7"/>
        <v>1113.5893603124998</v>
      </c>
      <c r="N33" s="88">
        <f t="shared" si="8"/>
        <v>7304.667360225064</v>
      </c>
    </row>
    <row r="34" spans="2:14" ht="12.75">
      <c r="B34" s="90">
        <v>2</v>
      </c>
      <c r="C34" s="90" t="s">
        <v>27</v>
      </c>
      <c r="D34" s="90">
        <f>SUM(FORMULES!B51)</f>
        <v>299</v>
      </c>
      <c r="E34" s="91">
        <f>SUM(FORMULES!C51)</f>
        <v>292</v>
      </c>
      <c r="F34" s="88">
        <f t="shared" si="0"/>
        <v>1334.6225</v>
      </c>
      <c r="G34" s="87">
        <f t="shared" si="1"/>
        <v>87.41777375</v>
      </c>
      <c r="H34" s="88">
        <f t="shared" si="2"/>
        <v>11.34429125</v>
      </c>
      <c r="I34" s="88">
        <f t="shared" si="3"/>
        <v>103.566706</v>
      </c>
      <c r="J34" s="88">
        <f t="shared" si="4"/>
        <v>30.02900625</v>
      </c>
      <c r="K34" s="278">
        <f t="shared" si="5"/>
        <v>0</v>
      </c>
      <c r="L34" s="278">
        <f t="shared" si="6"/>
        <v>0</v>
      </c>
      <c r="M34" s="87">
        <f t="shared" si="7"/>
        <v>1102.26472275</v>
      </c>
      <c r="N34" s="88">
        <f t="shared" si="8"/>
        <v>7230.382607409217</v>
      </c>
    </row>
    <row r="35" spans="2:14" ht="12.75">
      <c r="B35" s="90">
        <v>1</v>
      </c>
      <c r="C35" s="90" t="s">
        <v>28</v>
      </c>
      <c r="D35" s="90">
        <f>SUM(FORMULES!B52)</f>
        <v>298</v>
      </c>
      <c r="E35" s="91">
        <f>SUM(FORMULES!C52)</f>
        <v>291</v>
      </c>
      <c r="F35" s="88">
        <f t="shared" si="0"/>
        <v>1330.0518749999999</v>
      </c>
      <c r="G35" s="87">
        <f t="shared" si="1"/>
        <v>87.11839781249999</v>
      </c>
      <c r="H35" s="88">
        <f t="shared" si="2"/>
        <v>11.3054409375</v>
      </c>
      <c r="I35" s="88">
        <f t="shared" si="3"/>
        <v>103.21202549999998</v>
      </c>
      <c r="J35" s="88">
        <f t="shared" si="4"/>
        <v>29.926167187499995</v>
      </c>
      <c r="K35" s="278">
        <f t="shared" si="5"/>
        <v>0</v>
      </c>
      <c r="L35" s="278">
        <f t="shared" si="6"/>
        <v>0</v>
      </c>
      <c r="M35" s="87">
        <f t="shared" si="7"/>
        <v>1098.4898435625</v>
      </c>
      <c r="N35" s="88">
        <f t="shared" si="8"/>
        <v>7205.621023137268</v>
      </c>
    </row>
    <row r="36" spans="2:14" ht="12.75">
      <c r="B36" s="91"/>
      <c r="C36" s="60"/>
      <c r="D36" s="60"/>
      <c r="E36" s="60"/>
      <c r="F36" s="93"/>
      <c r="G36" s="93"/>
      <c r="H36" s="93"/>
      <c r="I36" s="93"/>
      <c r="J36" s="93"/>
      <c r="K36" s="93"/>
      <c r="L36" s="278"/>
      <c r="M36" s="87"/>
      <c r="N36" s="88"/>
    </row>
    <row r="37" spans="2:14" ht="12.75">
      <c r="B37" s="280"/>
      <c r="C37" s="281"/>
      <c r="D37" s="79"/>
      <c r="E37" s="79"/>
      <c r="F37" s="79"/>
      <c r="G37" s="314" t="s">
        <v>232</v>
      </c>
      <c r="H37" s="314"/>
      <c r="I37" s="314"/>
      <c r="J37" s="314"/>
      <c r="K37" s="281"/>
      <c r="L37" s="278"/>
      <c r="M37" s="282" t="s">
        <v>233</v>
      </c>
      <c r="N37" s="88"/>
    </row>
    <row r="38" spans="2:14" ht="12.75">
      <c r="B38" s="91">
        <v>11</v>
      </c>
      <c r="C38" s="16"/>
      <c r="D38" s="99">
        <f>SUM(FORMULES!B28)</f>
        <v>388</v>
      </c>
      <c r="E38" s="98">
        <f>SUM(FORMULES!C28)</f>
        <v>355</v>
      </c>
      <c r="F38" s="88">
        <f aca="true" t="shared" si="9" ref="F38:F48">E38*PA/12</f>
        <v>1622.5718749999999</v>
      </c>
      <c r="G38" s="87">
        <f aca="true" t="shared" si="10" ref="G38:G48">IF(F38&gt;plafond_SS,plafond_SS*vieillesse,F38*vieillesse)</f>
        <v>106.2784578125</v>
      </c>
      <c r="H38" s="88">
        <f aca="true" t="shared" si="11" ref="H38:H48">F38*maladieveuvage</f>
        <v>13.7918609375</v>
      </c>
      <c r="I38" s="88">
        <f aca="true" t="shared" si="12" ref="I38:I48">(F38*97%)*CSGRDS</f>
        <v>125.91157749999999</v>
      </c>
      <c r="J38" s="88">
        <f aca="true" t="shared" si="13" ref="J38:J48">IF(F38&gt;plafond_SS,plafond_SS*ircantecA,F38*ircantecA)</f>
        <v>36.5078671875</v>
      </c>
      <c r="K38" s="278">
        <f aca="true" t="shared" si="14" ref="K38:K48">IF(F38&gt;plafond_SS,(F38-plafond_SS)*ircantecB,0)</f>
        <v>0</v>
      </c>
      <c r="L38" s="278">
        <f aca="true" t="shared" si="15" ref="L38:L48">IF(F38-G38-H38-J38&gt;Seuil*BRUT,(F38-G38-H38-J38)*1/100,0)</f>
        <v>14.659936890625</v>
      </c>
      <c r="M38" s="87">
        <f aca="true" t="shared" si="16" ref="M38:M48">F38-(G38+H38+I38+J38+K38+L38)</f>
        <v>1325.422174671875</v>
      </c>
      <c r="N38" s="88">
        <f aca="true" t="shared" si="17" ref="N38:N48">M38*6.55957</f>
        <v>8694.19953431239</v>
      </c>
    </row>
    <row r="39" spans="2:14" ht="12.75">
      <c r="B39" s="90">
        <v>10</v>
      </c>
      <c r="C39" s="90" t="s">
        <v>24</v>
      </c>
      <c r="D39" s="90">
        <f>SUM(FORMULES!B29)</f>
        <v>364</v>
      </c>
      <c r="E39" s="91">
        <f>SUM(FORMULES!C29)</f>
        <v>338</v>
      </c>
      <c r="F39" s="88">
        <f t="shared" si="9"/>
        <v>1544.87125</v>
      </c>
      <c r="G39" s="87">
        <f t="shared" si="10"/>
        <v>101.189066875</v>
      </c>
      <c r="H39" s="88">
        <f t="shared" si="11"/>
        <v>13.131405625000001</v>
      </c>
      <c r="I39" s="88">
        <f t="shared" si="12"/>
        <v>119.882009</v>
      </c>
      <c r="J39" s="88">
        <f t="shared" si="13"/>
        <v>34.759603125</v>
      </c>
      <c r="K39" s="278">
        <f t="shared" si="14"/>
        <v>0</v>
      </c>
      <c r="L39" s="278">
        <f t="shared" si="15"/>
        <v>13.957911743749998</v>
      </c>
      <c r="M39" s="87">
        <f t="shared" si="16"/>
        <v>1261.95125363125</v>
      </c>
      <c r="N39" s="88">
        <f t="shared" si="17"/>
        <v>8277.857584781937</v>
      </c>
    </row>
    <row r="40" spans="2:14" ht="12.75">
      <c r="B40" s="90">
        <v>9</v>
      </c>
      <c r="C40" s="90" t="s">
        <v>24</v>
      </c>
      <c r="D40" s="90">
        <f>SUM(FORMULES!B30)</f>
        <v>348</v>
      </c>
      <c r="E40" s="91">
        <f>SUM(FORMULES!C30)</f>
        <v>326</v>
      </c>
      <c r="F40" s="88">
        <f t="shared" si="9"/>
        <v>1490.02375</v>
      </c>
      <c r="G40" s="87">
        <f t="shared" si="10"/>
        <v>97.59655562500001</v>
      </c>
      <c r="H40" s="88">
        <f t="shared" si="11"/>
        <v>12.665201875000001</v>
      </c>
      <c r="I40" s="88">
        <f t="shared" si="12"/>
        <v>115.625843</v>
      </c>
      <c r="J40" s="88">
        <f t="shared" si="13"/>
        <v>33.525534375</v>
      </c>
      <c r="K40" s="278">
        <f t="shared" si="14"/>
        <v>0</v>
      </c>
      <c r="L40" s="278">
        <f t="shared" si="15"/>
        <v>13.462364581249998</v>
      </c>
      <c r="M40" s="87">
        <f t="shared" si="16"/>
        <v>1217.14825054375</v>
      </c>
      <c r="N40" s="88">
        <f t="shared" si="17"/>
        <v>7983.969149819266</v>
      </c>
    </row>
    <row r="41" spans="2:14" ht="12.75">
      <c r="B41" s="90">
        <v>8</v>
      </c>
      <c r="C41" s="90" t="s">
        <v>24</v>
      </c>
      <c r="D41" s="90">
        <f>SUM(FORMULES!B31)</f>
        <v>337</v>
      </c>
      <c r="E41" s="91">
        <f>SUM(FORMULES!C31)</f>
        <v>319</v>
      </c>
      <c r="F41" s="88">
        <f t="shared" si="9"/>
        <v>1458.0293749999998</v>
      </c>
      <c r="G41" s="87">
        <f t="shared" si="10"/>
        <v>95.50092406249999</v>
      </c>
      <c r="H41" s="88">
        <f t="shared" si="11"/>
        <v>12.3932496875</v>
      </c>
      <c r="I41" s="88">
        <f t="shared" si="12"/>
        <v>113.14307949999998</v>
      </c>
      <c r="J41" s="88">
        <f t="shared" si="13"/>
        <v>32.805660937499994</v>
      </c>
      <c r="K41" s="278">
        <f t="shared" si="14"/>
        <v>0</v>
      </c>
      <c r="L41" s="278">
        <f t="shared" si="15"/>
        <v>0</v>
      </c>
      <c r="M41" s="87">
        <f t="shared" si="16"/>
        <v>1204.1864608125</v>
      </c>
      <c r="N41" s="88">
        <f t="shared" si="17"/>
        <v>7898.94538275185</v>
      </c>
    </row>
    <row r="42" spans="2:14" ht="12.75">
      <c r="B42" s="90">
        <v>7</v>
      </c>
      <c r="C42" s="90" t="s">
        <v>24</v>
      </c>
      <c r="D42" s="90">
        <f>SUM(FORMULES!B32)</f>
        <v>328</v>
      </c>
      <c r="E42" s="91">
        <f>SUM(FORMULES!C32)</f>
        <v>312</v>
      </c>
      <c r="F42" s="88">
        <f t="shared" si="9"/>
        <v>1426.0349999999999</v>
      </c>
      <c r="G42" s="87">
        <f t="shared" si="10"/>
        <v>93.40529249999999</v>
      </c>
      <c r="H42" s="88">
        <f t="shared" si="11"/>
        <v>12.121297499999999</v>
      </c>
      <c r="I42" s="88">
        <f t="shared" si="12"/>
        <v>110.66031599999998</v>
      </c>
      <c r="J42" s="88">
        <f t="shared" si="13"/>
        <v>32.085787499999995</v>
      </c>
      <c r="K42" s="278">
        <f t="shared" si="14"/>
        <v>0</v>
      </c>
      <c r="L42" s="278">
        <f t="shared" si="15"/>
        <v>0</v>
      </c>
      <c r="M42" s="87">
        <f t="shared" si="16"/>
        <v>1177.7623064999998</v>
      </c>
      <c r="N42" s="88">
        <f t="shared" si="17"/>
        <v>7725.614292848203</v>
      </c>
    </row>
    <row r="43" spans="2:14" ht="12.75">
      <c r="B43" s="90">
        <v>6</v>
      </c>
      <c r="C43" s="90" t="s">
        <v>26</v>
      </c>
      <c r="D43" s="90">
        <f>SUM(FORMULES!B33)</f>
        <v>318</v>
      </c>
      <c r="E43" s="91">
        <f>SUM(FORMULES!C33)</f>
        <v>305</v>
      </c>
      <c r="F43" s="88">
        <f t="shared" si="9"/>
        <v>1394.0406249999999</v>
      </c>
      <c r="G43" s="87">
        <f t="shared" si="10"/>
        <v>91.3096609375</v>
      </c>
      <c r="H43" s="88">
        <f t="shared" si="11"/>
        <v>11.8493453125</v>
      </c>
      <c r="I43" s="88">
        <f t="shared" si="12"/>
        <v>108.17755249999999</v>
      </c>
      <c r="J43" s="88">
        <f t="shared" si="13"/>
        <v>31.365914062499996</v>
      </c>
      <c r="K43" s="278">
        <f t="shared" si="14"/>
        <v>0</v>
      </c>
      <c r="L43" s="278">
        <f t="shared" si="15"/>
        <v>0</v>
      </c>
      <c r="M43" s="87">
        <f t="shared" si="16"/>
        <v>1151.3381521874999</v>
      </c>
      <c r="N43" s="88">
        <f t="shared" si="17"/>
        <v>7552.283202944558</v>
      </c>
    </row>
    <row r="44" spans="2:14" ht="12.75">
      <c r="B44" s="90">
        <v>5</v>
      </c>
      <c r="C44" s="90" t="s">
        <v>26</v>
      </c>
      <c r="D44" s="90">
        <f>SUM(FORMULES!B34)</f>
        <v>310</v>
      </c>
      <c r="E44" s="91">
        <f>SUM(FORMULES!C34)</f>
        <v>300</v>
      </c>
      <c r="F44" s="88">
        <f t="shared" si="9"/>
        <v>1371.1875</v>
      </c>
      <c r="G44" s="87">
        <f t="shared" si="10"/>
        <v>89.81278125</v>
      </c>
      <c r="H44" s="88">
        <f t="shared" si="11"/>
        <v>11.65509375</v>
      </c>
      <c r="I44" s="88">
        <f t="shared" si="12"/>
        <v>106.40414999999999</v>
      </c>
      <c r="J44" s="88">
        <f t="shared" si="13"/>
        <v>30.85171875</v>
      </c>
      <c r="K44" s="278">
        <f t="shared" si="14"/>
        <v>0</v>
      </c>
      <c r="L44" s="278">
        <f t="shared" si="15"/>
        <v>0</v>
      </c>
      <c r="M44" s="87">
        <f t="shared" si="16"/>
        <v>1132.46375625</v>
      </c>
      <c r="N44" s="88">
        <f t="shared" si="17"/>
        <v>7428.475281584812</v>
      </c>
    </row>
    <row r="45" spans="2:14" ht="12.75">
      <c r="B45" s="90">
        <v>4</v>
      </c>
      <c r="C45" s="90" t="s">
        <v>26</v>
      </c>
      <c r="D45" s="90">
        <f>SUM(FORMULES!B35)</f>
        <v>303</v>
      </c>
      <c r="E45" s="91">
        <f>SUM(FORMULES!C35)</f>
        <v>295</v>
      </c>
      <c r="F45" s="88">
        <f t="shared" si="9"/>
        <v>1348.334375</v>
      </c>
      <c r="G45" s="87">
        <f t="shared" si="10"/>
        <v>88.3159015625</v>
      </c>
      <c r="H45" s="88">
        <f t="shared" si="11"/>
        <v>11.4608421875</v>
      </c>
      <c r="I45" s="88">
        <f t="shared" si="12"/>
        <v>104.6307475</v>
      </c>
      <c r="J45" s="88">
        <f t="shared" si="13"/>
        <v>30.337523437499996</v>
      </c>
      <c r="K45" s="278">
        <f t="shared" si="14"/>
        <v>0</v>
      </c>
      <c r="L45" s="278">
        <f t="shared" si="15"/>
        <v>0</v>
      </c>
      <c r="M45" s="87">
        <f t="shared" si="16"/>
        <v>1113.5893603124998</v>
      </c>
      <c r="N45" s="88">
        <f t="shared" si="17"/>
        <v>7304.667360225064</v>
      </c>
    </row>
    <row r="46" spans="2:14" ht="12.75">
      <c r="B46" s="90">
        <v>3</v>
      </c>
      <c r="C46" s="90" t="s">
        <v>27</v>
      </c>
      <c r="D46" s="90">
        <f>SUM(FORMULES!B36)</f>
        <v>299</v>
      </c>
      <c r="E46" s="91">
        <f>SUM(FORMULES!C36)</f>
        <v>292</v>
      </c>
      <c r="F46" s="88">
        <f t="shared" si="9"/>
        <v>1334.6225</v>
      </c>
      <c r="G46" s="87">
        <f t="shared" si="10"/>
        <v>87.41777375</v>
      </c>
      <c r="H46" s="88">
        <f t="shared" si="11"/>
        <v>11.34429125</v>
      </c>
      <c r="I46" s="88">
        <f t="shared" si="12"/>
        <v>103.566706</v>
      </c>
      <c r="J46" s="88">
        <f t="shared" si="13"/>
        <v>30.02900625</v>
      </c>
      <c r="K46" s="278">
        <f t="shared" si="14"/>
        <v>0</v>
      </c>
      <c r="L46" s="278">
        <f t="shared" si="15"/>
        <v>0</v>
      </c>
      <c r="M46" s="87">
        <f t="shared" si="16"/>
        <v>1102.26472275</v>
      </c>
      <c r="N46" s="88">
        <f t="shared" si="17"/>
        <v>7230.382607409217</v>
      </c>
    </row>
    <row r="47" spans="2:14" ht="12.75">
      <c r="B47" s="90">
        <v>2</v>
      </c>
      <c r="C47" s="90" t="s">
        <v>27</v>
      </c>
      <c r="D47" s="90">
        <f>SUM(FORMULES!B37)</f>
        <v>298</v>
      </c>
      <c r="E47" s="91">
        <f>SUM(FORMULES!C37)</f>
        <v>291</v>
      </c>
      <c r="F47" s="88">
        <f t="shared" si="9"/>
        <v>1330.0518749999999</v>
      </c>
      <c r="G47" s="87">
        <f t="shared" si="10"/>
        <v>87.11839781249999</v>
      </c>
      <c r="H47" s="88">
        <f t="shared" si="11"/>
        <v>11.3054409375</v>
      </c>
      <c r="I47" s="88">
        <f t="shared" si="12"/>
        <v>103.21202549999998</v>
      </c>
      <c r="J47" s="88">
        <f t="shared" si="13"/>
        <v>29.926167187499995</v>
      </c>
      <c r="K47" s="278">
        <f t="shared" si="14"/>
        <v>0</v>
      </c>
      <c r="L47" s="278">
        <f t="shared" si="15"/>
        <v>0</v>
      </c>
      <c r="M47" s="87">
        <f t="shared" si="16"/>
        <v>1098.4898435625</v>
      </c>
      <c r="N47" s="88">
        <f t="shared" si="17"/>
        <v>7205.621023137268</v>
      </c>
    </row>
    <row r="48" spans="2:14" ht="12.75">
      <c r="B48" s="90">
        <v>1</v>
      </c>
      <c r="C48" s="90" t="s">
        <v>28</v>
      </c>
      <c r="D48" s="90">
        <f>SUM(FORMULES!B38)</f>
        <v>297</v>
      </c>
      <c r="E48" s="137">
        <f>SUM(FORMULES!C38)</f>
        <v>290</v>
      </c>
      <c r="F48" s="88">
        <f t="shared" si="9"/>
        <v>1325.48125</v>
      </c>
      <c r="G48" s="87">
        <f t="shared" si="10"/>
        <v>86.819021875</v>
      </c>
      <c r="H48" s="88">
        <f t="shared" si="11"/>
        <v>11.266590625000001</v>
      </c>
      <c r="I48" s="88">
        <f t="shared" si="12"/>
        <v>102.85734500000001</v>
      </c>
      <c r="J48" s="88">
        <f t="shared" si="13"/>
        <v>29.823328125</v>
      </c>
      <c r="K48" s="278">
        <f t="shared" si="14"/>
        <v>0</v>
      </c>
      <c r="L48" s="278">
        <f t="shared" si="15"/>
        <v>0</v>
      </c>
      <c r="M48" s="87">
        <f t="shared" si="16"/>
        <v>1094.714964375</v>
      </c>
      <c r="N48" s="88">
        <f t="shared" si="17"/>
        <v>7180.859438865318</v>
      </c>
    </row>
    <row r="49" spans="2:14" ht="12.75">
      <c r="B49" s="64"/>
      <c r="C49" s="138"/>
      <c r="D49" s="138"/>
      <c r="E49" s="138"/>
      <c r="F49" s="140"/>
      <c r="G49" s="140"/>
      <c r="H49" s="140"/>
      <c r="I49" s="140"/>
      <c r="J49" s="140"/>
      <c r="K49" s="140"/>
      <c r="L49" s="140"/>
      <c r="M49" s="148"/>
      <c r="N49" s="18"/>
    </row>
    <row r="50" spans="2:15" ht="12.75">
      <c r="B50" s="294" t="s">
        <v>226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</row>
    <row r="51" spans="2:13" ht="12.75">
      <c r="B51" s="294" t="s">
        <v>227</v>
      </c>
      <c r="C51" s="294"/>
      <c r="D51" s="294"/>
      <c r="E51" s="294"/>
      <c r="F51" s="294"/>
      <c r="G51" s="294"/>
      <c r="H51" s="294"/>
      <c r="I51" s="294"/>
      <c r="J51" s="294"/>
      <c r="K51" s="5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2:13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3:13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2:14" ht="20.25">
      <c r="B58" s="290" t="s">
        <v>228</v>
      </c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</row>
    <row r="59" spans="2:14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</row>
    <row r="61" spans="2:14" ht="12.7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2:14" ht="12.75" customHeight="1">
      <c r="B62" s="291" t="s">
        <v>64</v>
      </c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</row>
    <row r="63" spans="2:14" ht="12.7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2:14" ht="12.7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2:14" ht="12.75">
      <c r="B65" s="259"/>
      <c r="C65" s="259"/>
      <c r="D65" s="283"/>
      <c r="E65" s="284"/>
      <c r="F65" s="77"/>
      <c r="G65" s="77"/>
      <c r="H65" s="260"/>
      <c r="I65" s="260"/>
      <c r="J65" s="260"/>
      <c r="K65" s="304" t="s">
        <v>205</v>
      </c>
      <c r="L65" s="304"/>
      <c r="M65" s="304"/>
      <c r="N65" s="261">
        <f>FORMULES!G3</f>
        <v>39722</v>
      </c>
    </row>
    <row r="66" spans="2:14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260"/>
      <c r="M66" s="260"/>
      <c r="N66" s="5"/>
    </row>
    <row r="67" spans="2:14" ht="12.75">
      <c r="B67" s="313" t="s">
        <v>229</v>
      </c>
      <c r="C67" s="313"/>
      <c r="D67" s="313"/>
      <c r="E67" s="176"/>
      <c r="F67" s="176"/>
      <c r="G67" s="176"/>
      <c r="H67" s="176"/>
      <c r="I67" s="176"/>
      <c r="J67" s="176"/>
      <c r="K67" s="176" t="s">
        <v>207</v>
      </c>
      <c r="L67" s="176"/>
      <c r="M67" s="176"/>
      <c r="N67" s="213">
        <f>FORMULES!G13</f>
        <v>2773</v>
      </c>
    </row>
    <row r="68" spans="2:14" ht="12.75">
      <c r="B68" s="177"/>
      <c r="C68" s="110"/>
      <c r="D68" s="110"/>
      <c r="E68" s="110"/>
      <c r="F68" s="110"/>
      <c r="G68" s="110"/>
      <c r="H68" s="228"/>
      <c r="I68" s="110"/>
      <c r="J68" s="110"/>
      <c r="K68" s="110"/>
      <c r="L68" s="262"/>
      <c r="M68" s="262"/>
      <c r="N68" s="232"/>
    </row>
    <row r="69" spans="2:15" ht="12.75">
      <c r="B69" s="177"/>
      <c r="C69" s="110"/>
      <c r="D69" s="110"/>
      <c r="E69" s="110"/>
      <c r="F69" s="263"/>
      <c r="G69" s="176"/>
      <c r="H69" s="265">
        <v>0.0655</v>
      </c>
      <c r="I69" s="265">
        <v>0.0085</v>
      </c>
      <c r="J69" s="265">
        <v>0.08</v>
      </c>
      <c r="K69" s="265">
        <v>0.0225</v>
      </c>
      <c r="L69" s="265">
        <v>0.0595</v>
      </c>
      <c r="M69" s="266">
        <v>0.01</v>
      </c>
      <c r="N69" s="263"/>
      <c r="O69" s="56"/>
    </row>
    <row r="70" spans="2:15" ht="12.75">
      <c r="B70" s="177"/>
      <c r="C70" s="110"/>
      <c r="D70" s="5"/>
      <c r="E70" s="5"/>
      <c r="F70" s="267" t="s">
        <v>37</v>
      </c>
      <c r="G70" s="142" t="s">
        <v>65</v>
      </c>
      <c r="H70" s="57" t="s">
        <v>208</v>
      </c>
      <c r="I70" s="57" t="s">
        <v>208</v>
      </c>
      <c r="J70" s="57" t="s">
        <v>209</v>
      </c>
      <c r="K70" s="57" t="s">
        <v>210</v>
      </c>
      <c r="L70" s="57" t="s">
        <v>210</v>
      </c>
      <c r="M70" s="57" t="s">
        <v>211</v>
      </c>
      <c r="N70" s="267" t="s">
        <v>212</v>
      </c>
      <c r="O70" s="62" t="s">
        <v>38</v>
      </c>
    </row>
    <row r="71" spans="2:15" ht="12.75">
      <c r="B71" s="57" t="s">
        <v>39</v>
      </c>
      <c r="C71" s="57" t="s">
        <v>87</v>
      </c>
      <c r="D71" s="57" t="s">
        <v>20</v>
      </c>
      <c r="E71" s="58" t="s">
        <v>21</v>
      </c>
      <c r="F71" s="267" t="s">
        <v>41</v>
      </c>
      <c r="G71" s="142"/>
      <c r="H71" s="90" t="s">
        <v>213</v>
      </c>
      <c r="I71" s="90" t="s">
        <v>214</v>
      </c>
      <c r="J71" s="90" t="s">
        <v>215</v>
      </c>
      <c r="K71" s="90" t="s">
        <v>216</v>
      </c>
      <c r="L71" s="90" t="s">
        <v>217</v>
      </c>
      <c r="M71" s="268">
        <v>0.01</v>
      </c>
      <c r="N71" s="267" t="s">
        <v>45</v>
      </c>
      <c r="O71" s="62" t="s">
        <v>46</v>
      </c>
    </row>
    <row r="72" spans="2:15" ht="12.75">
      <c r="B72" s="90"/>
      <c r="C72" s="90" t="s">
        <v>218</v>
      </c>
      <c r="D72" s="90" t="s">
        <v>219</v>
      </c>
      <c r="E72" s="91"/>
      <c r="F72" s="267" t="s">
        <v>48</v>
      </c>
      <c r="G72" s="142"/>
      <c r="H72" s="270" t="s">
        <v>220</v>
      </c>
      <c r="I72" s="270" t="s">
        <v>221</v>
      </c>
      <c r="J72" s="90"/>
      <c r="K72" s="90"/>
      <c r="L72" s="90"/>
      <c r="M72" s="268"/>
      <c r="N72" s="267"/>
      <c r="O72" s="81"/>
    </row>
    <row r="73" spans="2:15" ht="12.75">
      <c r="B73" s="63"/>
      <c r="C73" s="271"/>
      <c r="D73" s="271"/>
      <c r="E73" s="64"/>
      <c r="F73" s="271"/>
      <c r="G73" s="285"/>
      <c r="H73" s="271"/>
      <c r="I73" s="63" t="s">
        <v>222</v>
      </c>
      <c r="J73" s="67"/>
      <c r="K73" s="67"/>
      <c r="L73" s="67"/>
      <c r="M73" s="67"/>
      <c r="N73" s="273"/>
      <c r="O73" s="123"/>
    </row>
    <row r="74" spans="2:15" ht="12.75">
      <c r="B74" s="177"/>
      <c r="C74" s="110"/>
      <c r="D74" s="5"/>
      <c r="E74" s="5"/>
      <c r="F74" s="5"/>
      <c r="G74" s="5"/>
      <c r="H74" s="5"/>
      <c r="I74" s="5"/>
      <c r="J74" s="5"/>
      <c r="K74" s="5"/>
      <c r="L74" s="5"/>
      <c r="M74" s="5"/>
      <c r="N74" s="232"/>
      <c r="O74" s="274"/>
    </row>
    <row r="75" spans="2:15" ht="12.75">
      <c r="B75" s="280"/>
      <c r="C75" s="281"/>
      <c r="D75" s="79"/>
      <c r="E75" s="79"/>
      <c r="F75" s="79"/>
      <c r="G75" s="79"/>
      <c r="H75" s="312" t="s">
        <v>234</v>
      </c>
      <c r="I75" s="312"/>
      <c r="J75" s="312"/>
      <c r="K75" s="312"/>
      <c r="L75" s="281"/>
      <c r="M75" s="281"/>
      <c r="N75" s="282" t="s">
        <v>231</v>
      </c>
      <c r="O75" s="88"/>
    </row>
    <row r="76" spans="2:15" ht="12.75">
      <c r="B76" s="91">
        <v>11</v>
      </c>
      <c r="C76" s="16"/>
      <c r="D76" s="99">
        <f>SUM(FORMULES!B42)</f>
        <v>413</v>
      </c>
      <c r="E76" s="98">
        <f>SUM(FORMULES!C42)</f>
        <v>369</v>
      </c>
      <c r="F76" s="88">
        <f aca="true" t="shared" si="18" ref="F76:F86">E76*PA/12</f>
        <v>1686.5606249999998</v>
      </c>
      <c r="G76" s="93">
        <f aca="true" t="shared" si="19" ref="G76:G86">IF(E76&gt;298,INT(F76)/100,IRPLANCHER)</f>
        <v>16.86</v>
      </c>
      <c r="H76" s="88">
        <f aca="true" t="shared" si="20" ref="H76:H86">IF((F76+G76)&gt;plafond_SS,plafond_SS*vieillesse,(F76+G76)*vieillesse)</f>
        <v>111.57405093749999</v>
      </c>
      <c r="I76" s="88">
        <f aca="true" t="shared" si="21" ref="I76:I86">(F76+G76)*maladieveuvage</f>
        <v>14.4790753125</v>
      </c>
      <c r="J76" s="88">
        <f aca="true" t="shared" si="22" ref="J76:J86">((F76+G76)*97%)*CSGRDS</f>
        <v>132.18544049999997</v>
      </c>
      <c r="K76" s="278">
        <f aca="true" t="shared" si="23" ref="K76:K86">IF((F76+G76)&lt;plafond_SS,((F76+G76)*ircantecA),plafond_SS*ircantecA)</f>
        <v>38.32696406249999</v>
      </c>
      <c r="L76" s="278">
        <f aca="true" t="shared" si="24" ref="L76:L86">IF((F76+G76)&gt;plafond_SS,((F76+G76)-plafond_SS)*ircantecB,0)</f>
        <v>0</v>
      </c>
      <c r="M76" s="278">
        <f aca="true" t="shared" si="25" ref="M76:M86">IF(F76+G76-H76-I76-K76&gt;Seuil*BRUT,(F76+G76-H76-I76-K76)*1/100,0)</f>
        <v>15.390405346874998</v>
      </c>
      <c r="N76" s="87">
        <f aca="true" t="shared" si="26" ref="N76:N86">(F76+G76)-(H76+I76+J76+K76+L76+M76)</f>
        <v>1391.4646888406248</v>
      </c>
      <c r="O76" s="88">
        <f aca="true" t="shared" si="27" ref="O76:O86">N76*6.55957</f>
        <v>9127.410028978296</v>
      </c>
    </row>
    <row r="77" spans="2:15" ht="12.75">
      <c r="B77" s="90">
        <v>10</v>
      </c>
      <c r="C77" s="90" t="s">
        <v>24</v>
      </c>
      <c r="D77" s="90">
        <f>SUM(FORMULES!B43)</f>
        <v>389</v>
      </c>
      <c r="E77" s="91">
        <f>SUM(FORMULES!C43)</f>
        <v>356</v>
      </c>
      <c r="F77" s="88">
        <f t="shared" si="18"/>
        <v>1627.1425</v>
      </c>
      <c r="G77" s="93">
        <f t="shared" si="19"/>
        <v>16.27</v>
      </c>
      <c r="H77" s="88">
        <f t="shared" si="20"/>
        <v>107.64351875</v>
      </c>
      <c r="I77" s="88">
        <f t="shared" si="21"/>
        <v>13.96900625</v>
      </c>
      <c r="J77" s="88">
        <f t="shared" si="22"/>
        <v>127.52881</v>
      </c>
      <c r="K77" s="278">
        <f t="shared" si="23"/>
        <v>36.976781249999995</v>
      </c>
      <c r="L77" s="278">
        <f t="shared" si="24"/>
        <v>0</v>
      </c>
      <c r="M77" s="278">
        <f t="shared" si="25"/>
        <v>14.8482319375</v>
      </c>
      <c r="N77" s="87">
        <f t="shared" si="26"/>
        <v>1342.4461518125</v>
      </c>
      <c r="O77" s="88">
        <f t="shared" si="27"/>
        <v>8805.86950404472</v>
      </c>
    </row>
    <row r="78" spans="2:15" ht="12.75">
      <c r="B78" s="90">
        <v>9</v>
      </c>
      <c r="C78" s="90" t="s">
        <v>24</v>
      </c>
      <c r="D78" s="90">
        <f>SUM(FORMULES!B44)</f>
        <v>374</v>
      </c>
      <c r="E78" s="91">
        <f>SUM(FORMULES!C44)</f>
        <v>345</v>
      </c>
      <c r="F78" s="88">
        <f t="shared" si="18"/>
        <v>1576.8656249999997</v>
      </c>
      <c r="G78" s="93">
        <f t="shared" si="19"/>
        <v>15.76</v>
      </c>
      <c r="H78" s="88">
        <f t="shared" si="20"/>
        <v>104.31697843749998</v>
      </c>
      <c r="I78" s="88">
        <f t="shared" si="21"/>
        <v>13.537317812499998</v>
      </c>
      <c r="J78" s="88">
        <f t="shared" si="22"/>
        <v>123.58774849999999</v>
      </c>
      <c r="K78" s="278">
        <f t="shared" si="23"/>
        <v>35.834076562499995</v>
      </c>
      <c r="L78" s="278">
        <f t="shared" si="24"/>
        <v>0</v>
      </c>
      <c r="M78" s="278">
        <f t="shared" si="25"/>
        <v>14.389372521874996</v>
      </c>
      <c r="N78" s="87">
        <f t="shared" si="26"/>
        <v>1300.9601311656247</v>
      </c>
      <c r="O78" s="88">
        <f t="shared" si="27"/>
        <v>8533.739047590097</v>
      </c>
    </row>
    <row r="79" spans="2:15" ht="12.75">
      <c r="B79" s="90">
        <v>8</v>
      </c>
      <c r="C79" s="90" t="s">
        <v>24</v>
      </c>
      <c r="D79" s="90">
        <f>SUM(FORMULES!B45)</f>
        <v>360</v>
      </c>
      <c r="E79" s="91">
        <f>SUM(FORMULES!C45)</f>
        <v>335</v>
      </c>
      <c r="F79" s="88">
        <f t="shared" si="18"/>
        <v>1531.159375</v>
      </c>
      <c r="G79" s="93">
        <f t="shared" si="19"/>
        <v>15.31</v>
      </c>
      <c r="H79" s="88">
        <f t="shared" si="20"/>
        <v>101.2937440625</v>
      </c>
      <c r="I79" s="88">
        <f t="shared" si="21"/>
        <v>13.1449896875</v>
      </c>
      <c r="J79" s="88">
        <f t="shared" si="22"/>
        <v>120.0060235</v>
      </c>
      <c r="K79" s="278">
        <f t="shared" si="23"/>
        <v>34.7955609375</v>
      </c>
      <c r="L79" s="278">
        <f t="shared" si="24"/>
        <v>0</v>
      </c>
      <c r="M79" s="278">
        <f t="shared" si="25"/>
        <v>13.972350803125</v>
      </c>
      <c r="N79" s="87">
        <f t="shared" si="26"/>
        <v>1263.256706009375</v>
      </c>
      <c r="O79" s="88">
        <f t="shared" si="27"/>
        <v>8286.420791037915</v>
      </c>
    </row>
    <row r="80" spans="2:15" ht="12.75">
      <c r="B80" s="90">
        <v>7</v>
      </c>
      <c r="C80" s="90" t="s">
        <v>24</v>
      </c>
      <c r="D80" s="90">
        <f>SUM(FORMULES!B46)</f>
        <v>347</v>
      </c>
      <c r="E80" s="91">
        <f>SUM(FORMULES!C46)</f>
        <v>325</v>
      </c>
      <c r="F80" s="88">
        <f t="shared" si="18"/>
        <v>1485.453125</v>
      </c>
      <c r="G80" s="93">
        <f t="shared" si="19"/>
        <v>14.85</v>
      </c>
      <c r="H80" s="88">
        <f t="shared" si="20"/>
        <v>98.2698546875</v>
      </c>
      <c r="I80" s="88">
        <f t="shared" si="21"/>
        <v>12.7525765625</v>
      </c>
      <c r="J80" s="88">
        <f t="shared" si="22"/>
        <v>116.42352249999999</v>
      </c>
      <c r="K80" s="278">
        <f t="shared" si="23"/>
        <v>33.7568203125</v>
      </c>
      <c r="L80" s="278">
        <f t="shared" si="24"/>
        <v>0</v>
      </c>
      <c r="M80" s="278">
        <f t="shared" si="25"/>
        <v>13.555238734375001</v>
      </c>
      <c r="N80" s="87">
        <f t="shared" si="26"/>
        <v>1225.545112203125</v>
      </c>
      <c r="O80" s="88">
        <f t="shared" si="27"/>
        <v>8039.048951654252</v>
      </c>
    </row>
    <row r="81" spans="2:15" ht="12.75">
      <c r="B81" s="90">
        <v>6</v>
      </c>
      <c r="C81" s="90" t="s">
        <v>26</v>
      </c>
      <c r="D81" s="90">
        <f>SUM(FORMULES!B47)</f>
        <v>333</v>
      </c>
      <c r="E81" s="91">
        <f>SUM(FORMULES!C47)</f>
        <v>316</v>
      </c>
      <c r="F81" s="88">
        <f t="shared" si="18"/>
        <v>1444.3174999999999</v>
      </c>
      <c r="G81" s="93">
        <f t="shared" si="19"/>
        <v>14.44</v>
      </c>
      <c r="H81" s="88">
        <f t="shared" si="20"/>
        <v>95.54861625</v>
      </c>
      <c r="I81" s="88">
        <f t="shared" si="21"/>
        <v>12.39943875</v>
      </c>
      <c r="J81" s="88">
        <f t="shared" si="22"/>
        <v>113.19958199999999</v>
      </c>
      <c r="K81" s="278">
        <f t="shared" si="23"/>
        <v>32.82204375</v>
      </c>
      <c r="L81" s="278">
        <f t="shared" si="24"/>
        <v>0</v>
      </c>
      <c r="M81" s="278">
        <f t="shared" si="25"/>
        <v>0</v>
      </c>
      <c r="N81" s="87">
        <f t="shared" si="26"/>
        <v>1204.78781925</v>
      </c>
      <c r="O81" s="88">
        <f t="shared" si="27"/>
        <v>7902.890035517722</v>
      </c>
    </row>
    <row r="82" spans="2:15" ht="12.75">
      <c r="B82" s="90">
        <v>5</v>
      </c>
      <c r="C82" s="90" t="s">
        <v>26</v>
      </c>
      <c r="D82" s="90">
        <f>SUM(FORMULES!B48)</f>
        <v>323</v>
      </c>
      <c r="E82" s="91">
        <f>SUM(FORMULES!C48)</f>
        <v>308</v>
      </c>
      <c r="F82" s="88">
        <f t="shared" si="18"/>
        <v>1407.7524999999998</v>
      </c>
      <c r="G82" s="93">
        <f t="shared" si="19"/>
        <v>14.07</v>
      </c>
      <c r="H82" s="88">
        <f t="shared" si="20"/>
        <v>93.12937374999998</v>
      </c>
      <c r="I82" s="88">
        <f t="shared" si="21"/>
        <v>12.085491249999999</v>
      </c>
      <c r="J82" s="88">
        <f t="shared" si="22"/>
        <v>110.33342599999999</v>
      </c>
      <c r="K82" s="278">
        <f t="shared" si="23"/>
        <v>31.991006249999995</v>
      </c>
      <c r="L82" s="278">
        <f t="shared" si="24"/>
        <v>0</v>
      </c>
      <c r="M82" s="278">
        <f t="shared" si="25"/>
        <v>0</v>
      </c>
      <c r="N82" s="87">
        <f t="shared" si="26"/>
        <v>1174.2832027499999</v>
      </c>
      <c r="O82" s="88">
        <f t="shared" si="27"/>
        <v>7702.792868262816</v>
      </c>
    </row>
    <row r="83" spans="2:15" ht="12.75">
      <c r="B83" s="90">
        <v>4</v>
      </c>
      <c r="C83" s="90" t="s">
        <v>26</v>
      </c>
      <c r="D83" s="90">
        <f>SUM(FORMULES!B49)</f>
        <v>310</v>
      </c>
      <c r="E83" s="91">
        <f>SUM(FORMULES!C49)</f>
        <v>300</v>
      </c>
      <c r="F83" s="88">
        <f t="shared" si="18"/>
        <v>1371.1875</v>
      </c>
      <c r="G83" s="93">
        <f t="shared" si="19"/>
        <v>13.71</v>
      </c>
      <c r="H83" s="88">
        <f t="shared" si="20"/>
        <v>90.71078625000001</v>
      </c>
      <c r="I83" s="88">
        <f t="shared" si="21"/>
        <v>11.771628750000001</v>
      </c>
      <c r="J83" s="88">
        <f t="shared" si="22"/>
        <v>107.468046</v>
      </c>
      <c r="K83" s="278">
        <f t="shared" si="23"/>
        <v>31.16019375</v>
      </c>
      <c r="L83" s="278">
        <f t="shared" si="24"/>
        <v>0</v>
      </c>
      <c r="M83" s="278">
        <f t="shared" si="25"/>
        <v>0</v>
      </c>
      <c r="N83" s="87">
        <f t="shared" si="26"/>
        <v>1143.78684525</v>
      </c>
      <c r="O83" s="88">
        <f t="shared" si="27"/>
        <v>7502.749876496542</v>
      </c>
    </row>
    <row r="84" spans="2:15" ht="12.75">
      <c r="B84" s="90">
        <v>3</v>
      </c>
      <c r="C84" s="90" t="s">
        <v>27</v>
      </c>
      <c r="D84" s="90">
        <f>SUM(FORMULES!B50)</f>
        <v>303</v>
      </c>
      <c r="E84" s="91">
        <f>SUM(FORMULES!C50)</f>
        <v>295</v>
      </c>
      <c r="F84" s="88">
        <f t="shared" si="18"/>
        <v>1348.334375</v>
      </c>
      <c r="G84" s="93">
        <f t="shared" si="19"/>
        <v>13.620462499999999</v>
      </c>
      <c r="H84" s="88">
        <f t="shared" si="20"/>
        <v>89.20804185625</v>
      </c>
      <c r="I84" s="88">
        <f t="shared" si="21"/>
        <v>11.57661611875</v>
      </c>
      <c r="J84" s="88">
        <f t="shared" si="22"/>
        <v>105.68769538999999</v>
      </c>
      <c r="K84" s="278">
        <f t="shared" si="23"/>
        <v>30.643983843749997</v>
      </c>
      <c r="L84" s="278">
        <f t="shared" si="24"/>
        <v>0</v>
      </c>
      <c r="M84" s="278">
        <f t="shared" si="25"/>
        <v>0</v>
      </c>
      <c r="N84" s="87">
        <f t="shared" si="26"/>
        <v>1124.83850029125</v>
      </c>
      <c r="O84" s="88">
        <f t="shared" si="27"/>
        <v>7378.456881355475</v>
      </c>
    </row>
    <row r="85" spans="2:15" ht="12.75">
      <c r="B85" s="90">
        <v>2</v>
      </c>
      <c r="C85" s="90" t="s">
        <v>27</v>
      </c>
      <c r="D85" s="90">
        <f>SUM(FORMULES!B51)</f>
        <v>299</v>
      </c>
      <c r="E85" s="91">
        <f>SUM(FORMULES!C51)</f>
        <v>292</v>
      </c>
      <c r="F85" s="88">
        <f t="shared" si="18"/>
        <v>1334.6225</v>
      </c>
      <c r="G85" s="93">
        <f t="shared" si="19"/>
        <v>13.620462499999999</v>
      </c>
      <c r="H85" s="88">
        <f t="shared" si="20"/>
        <v>88.30991404375</v>
      </c>
      <c r="I85" s="88">
        <f t="shared" si="21"/>
        <v>11.46006518125</v>
      </c>
      <c r="J85" s="88">
        <f t="shared" si="22"/>
        <v>104.62365388999999</v>
      </c>
      <c r="K85" s="278">
        <f t="shared" si="23"/>
        <v>30.33546665625</v>
      </c>
      <c r="L85" s="278">
        <f t="shared" si="24"/>
        <v>0</v>
      </c>
      <c r="M85" s="278">
        <f t="shared" si="25"/>
        <v>0</v>
      </c>
      <c r="N85" s="87">
        <f t="shared" si="26"/>
        <v>1113.51386272875</v>
      </c>
      <c r="O85" s="88">
        <f t="shared" si="27"/>
        <v>7304.172128539626</v>
      </c>
    </row>
    <row r="86" spans="2:15" ht="12.75">
      <c r="B86" s="90">
        <v>1</v>
      </c>
      <c r="C86" s="90" t="s">
        <v>28</v>
      </c>
      <c r="D86" s="90">
        <f>SUM(FORMULES!B52)</f>
        <v>298</v>
      </c>
      <c r="E86" s="91">
        <f>SUM(FORMULES!C52)</f>
        <v>291</v>
      </c>
      <c r="F86" s="88">
        <f t="shared" si="18"/>
        <v>1330.0518749999999</v>
      </c>
      <c r="G86" s="93">
        <f t="shared" si="19"/>
        <v>13.620462499999999</v>
      </c>
      <c r="H86" s="88">
        <f t="shared" si="20"/>
        <v>88.01053810625</v>
      </c>
      <c r="I86" s="88">
        <f t="shared" si="21"/>
        <v>11.42121486875</v>
      </c>
      <c r="J86" s="88">
        <f t="shared" si="22"/>
        <v>104.26897339</v>
      </c>
      <c r="K86" s="278">
        <f t="shared" si="23"/>
        <v>30.232627593749996</v>
      </c>
      <c r="L86" s="278">
        <f t="shared" si="24"/>
        <v>0</v>
      </c>
      <c r="M86" s="278">
        <f t="shared" si="25"/>
        <v>0</v>
      </c>
      <c r="N86" s="87">
        <f t="shared" si="26"/>
        <v>1109.73898354125</v>
      </c>
      <c r="O86" s="88">
        <f t="shared" si="27"/>
        <v>7279.410544267677</v>
      </c>
    </row>
    <row r="87" spans="2:15" ht="12.75">
      <c r="B87" s="91"/>
      <c r="C87" s="60"/>
      <c r="D87" s="60"/>
      <c r="E87" s="60"/>
      <c r="F87" s="93"/>
      <c r="G87" s="93"/>
      <c r="H87" s="93"/>
      <c r="I87" s="93"/>
      <c r="J87" s="93"/>
      <c r="K87" s="93"/>
      <c r="L87" s="93"/>
      <c r="M87" s="278"/>
      <c r="N87" s="87"/>
      <c r="O87" s="88"/>
    </row>
    <row r="88" spans="2:15" ht="12.75">
      <c r="B88" s="280"/>
      <c r="C88" s="281"/>
      <c r="D88" s="79"/>
      <c r="E88" s="79"/>
      <c r="F88" s="79"/>
      <c r="G88" s="93"/>
      <c r="H88" s="314" t="s">
        <v>235</v>
      </c>
      <c r="I88" s="314"/>
      <c r="J88" s="314"/>
      <c r="K88" s="314"/>
      <c r="L88" s="281"/>
      <c r="M88" s="278"/>
      <c r="N88" s="282" t="s">
        <v>233</v>
      </c>
      <c r="O88" s="88"/>
    </row>
    <row r="89" spans="2:15" ht="12.75">
      <c r="B89" s="91">
        <v>11</v>
      </c>
      <c r="C89" s="16"/>
      <c r="D89" s="90">
        <f>SUM(FORMULES!B28)</f>
        <v>388</v>
      </c>
      <c r="E89" s="98">
        <f>SUM(FORMULES!C28)</f>
        <v>355</v>
      </c>
      <c r="F89" s="88">
        <f aca="true" t="shared" si="28" ref="F89:F99">E89*PA/12</f>
        <v>1622.5718749999999</v>
      </c>
      <c r="G89" s="93">
        <f aca="true" t="shared" si="29" ref="G89:G99">IF(E89&gt;298,INT(F89)/100,IRPLANCHER)</f>
        <v>16.22</v>
      </c>
      <c r="H89" s="88">
        <f aca="true" t="shared" si="30" ref="H89:H99">IF((F89+G89)&gt;plafond_SS,plafond_SS*vieillesse,(F89+G89)*vieillesse)</f>
        <v>107.3408678125</v>
      </c>
      <c r="I89" s="88">
        <f aca="true" t="shared" si="31" ref="I89:I99">(F89+G89)*maladieveuvage</f>
        <v>13.9297309375</v>
      </c>
      <c r="J89" s="88">
        <f aca="true" t="shared" si="32" ref="J89:J99">((F89+G89)*97%)*CSGRDS</f>
        <v>127.1702495</v>
      </c>
      <c r="K89" s="278">
        <f>IF((F89+G89)&lt;plafond_SS,((F89+G89)*ircantecA),plafond_SS*ircantecA)</f>
        <v>36.8728171875</v>
      </c>
      <c r="L89" s="278">
        <f aca="true" t="shared" si="33" ref="L89:L99">IF((F89+G89)&gt;plafond_SS,((F89+G89)-plafond_SS)*ircantecB,0)</f>
        <v>0</v>
      </c>
      <c r="M89" s="278">
        <f aca="true" t="shared" si="34" ref="M89:M99">IF(F89+G89-H89-I89-K89&gt;Seuil*BRUT,(F89+G89-H89-I89-K89)*1/100,0)</f>
        <v>14.806484590625</v>
      </c>
      <c r="N89" s="87">
        <f aca="true" t="shared" si="35" ref="N89:N99">(F89+G89)-(H89+I89+J89+K89+L89+M89)</f>
        <v>1338.671724971875</v>
      </c>
      <c r="O89" s="88">
        <f aca="true" t="shared" si="36" ref="O89:O99">N89*6.55957</f>
        <v>8781.110886973762</v>
      </c>
    </row>
    <row r="90" spans="2:15" ht="12.75">
      <c r="B90" s="90">
        <v>10</v>
      </c>
      <c r="C90" s="90" t="s">
        <v>24</v>
      </c>
      <c r="D90" s="90">
        <f>SUM(FORMULES!B29)</f>
        <v>364</v>
      </c>
      <c r="E90" s="91">
        <f>SUM(FORMULES!C29)</f>
        <v>338</v>
      </c>
      <c r="F90" s="88">
        <f t="shared" si="28"/>
        <v>1544.87125</v>
      </c>
      <c r="G90" s="93">
        <f t="shared" si="29"/>
        <v>15.44</v>
      </c>
      <c r="H90" s="88">
        <f t="shared" si="30"/>
        <v>102.200386875</v>
      </c>
      <c r="I90" s="88">
        <f t="shared" si="31"/>
        <v>13.262645625000001</v>
      </c>
      <c r="J90" s="88">
        <f t="shared" si="32"/>
        <v>121.080153</v>
      </c>
      <c r="K90" s="278">
        <f>IF((F90+G90)&lt;plafond_SS,((F90+G90)*ircantecA),plafond_SS*ircantecA)</f>
        <v>35.107003125</v>
      </c>
      <c r="L90" s="278">
        <f t="shared" si="33"/>
        <v>0</v>
      </c>
      <c r="M90" s="278">
        <f t="shared" si="34"/>
        <v>14.09741214375</v>
      </c>
      <c r="N90" s="87">
        <f t="shared" si="35"/>
        <v>1274.56364923125</v>
      </c>
      <c r="O90" s="88">
        <f t="shared" si="36"/>
        <v>8360.589476587831</v>
      </c>
    </row>
    <row r="91" spans="2:15" ht="12.75">
      <c r="B91" s="90">
        <v>9</v>
      </c>
      <c r="C91" s="90" t="s">
        <v>24</v>
      </c>
      <c r="D91" s="90">
        <f>SUM(FORMULES!B30)</f>
        <v>348</v>
      </c>
      <c r="E91" s="91">
        <f>SUM(FORMULES!C30)</f>
        <v>326</v>
      </c>
      <c r="F91" s="88">
        <f t="shared" si="28"/>
        <v>1490.02375</v>
      </c>
      <c r="G91" s="93">
        <f t="shared" si="29"/>
        <v>14.9</v>
      </c>
      <c r="H91" s="88">
        <f t="shared" si="30"/>
        <v>98.57250562500002</v>
      </c>
      <c r="I91" s="88">
        <f t="shared" si="31"/>
        <v>12.791851875000003</v>
      </c>
      <c r="J91" s="88">
        <f t="shared" si="32"/>
        <v>116.782083</v>
      </c>
      <c r="K91" s="278">
        <f>IF((F91+G91)&lt;plafond_SS,((F91+G91)*ircantecA),plafond_SS*ircantecA)</f>
        <v>33.860784375</v>
      </c>
      <c r="L91" s="278">
        <f t="shared" si="33"/>
        <v>0</v>
      </c>
      <c r="M91" s="278">
        <f t="shared" si="34"/>
        <v>13.59698608125</v>
      </c>
      <c r="N91" s="87">
        <f t="shared" si="35"/>
        <v>1229.3195390437502</v>
      </c>
      <c r="O91" s="88">
        <f t="shared" si="36"/>
        <v>8063.807568725212</v>
      </c>
    </row>
    <row r="92" spans="2:15" ht="12.75">
      <c r="B92" s="90">
        <v>8</v>
      </c>
      <c r="C92" s="90" t="s">
        <v>24</v>
      </c>
      <c r="D92" s="90">
        <f>SUM(FORMULES!B31)</f>
        <v>337</v>
      </c>
      <c r="E92" s="91">
        <f>SUM(FORMULES!C31)</f>
        <v>319</v>
      </c>
      <c r="F92" s="88">
        <f t="shared" si="28"/>
        <v>1458.0293749999998</v>
      </c>
      <c r="G92" s="93">
        <f t="shared" si="29"/>
        <v>14.58</v>
      </c>
      <c r="H92" s="88">
        <f t="shared" si="30"/>
        <v>96.45591406249999</v>
      </c>
      <c r="I92" s="88">
        <f t="shared" si="31"/>
        <v>12.517179687499999</v>
      </c>
      <c r="J92" s="88">
        <f t="shared" si="32"/>
        <v>114.27448749999998</v>
      </c>
      <c r="K92" s="88">
        <f>plafond_SS*ircantecA</f>
        <v>62.3925</v>
      </c>
      <c r="L92" s="278">
        <f t="shared" si="33"/>
        <v>0</v>
      </c>
      <c r="M92" s="278">
        <f t="shared" si="34"/>
        <v>0</v>
      </c>
      <c r="N92" s="87">
        <f t="shared" si="35"/>
        <v>1186.96929375</v>
      </c>
      <c r="O92" s="88">
        <f t="shared" si="36"/>
        <v>7786.008170203687</v>
      </c>
    </row>
    <row r="93" spans="2:15" ht="12.75">
      <c r="B93" s="90">
        <v>7</v>
      </c>
      <c r="C93" s="90" t="s">
        <v>24</v>
      </c>
      <c r="D93" s="90">
        <f>SUM(FORMULES!B32)</f>
        <v>328</v>
      </c>
      <c r="E93" s="91">
        <f>SUM(FORMULES!C32)</f>
        <v>312</v>
      </c>
      <c r="F93" s="88">
        <f t="shared" si="28"/>
        <v>1426.0349999999999</v>
      </c>
      <c r="G93" s="93">
        <f t="shared" si="29"/>
        <v>14.26</v>
      </c>
      <c r="H93" s="88">
        <f t="shared" si="30"/>
        <v>94.3393225</v>
      </c>
      <c r="I93" s="88">
        <f t="shared" si="31"/>
        <v>12.2425075</v>
      </c>
      <c r="J93" s="88">
        <f t="shared" si="32"/>
        <v>111.76689199999998</v>
      </c>
      <c r="K93" s="88">
        <f>plafond_SS*ircantecA</f>
        <v>62.3925</v>
      </c>
      <c r="L93" s="278">
        <f t="shared" si="33"/>
        <v>0</v>
      </c>
      <c r="M93" s="278">
        <f t="shared" si="34"/>
        <v>0</v>
      </c>
      <c r="N93" s="87">
        <f t="shared" si="35"/>
        <v>1159.553778</v>
      </c>
      <c r="O93" s="88">
        <f t="shared" si="36"/>
        <v>7606.174175555459</v>
      </c>
    </row>
    <row r="94" spans="2:15" ht="12.75">
      <c r="B94" s="90">
        <v>6</v>
      </c>
      <c r="C94" s="90" t="s">
        <v>26</v>
      </c>
      <c r="D94" s="90">
        <f>SUM(FORMULES!B33)</f>
        <v>318</v>
      </c>
      <c r="E94" s="91">
        <f>SUM(FORMULES!C33)</f>
        <v>305</v>
      </c>
      <c r="F94" s="88">
        <f t="shared" si="28"/>
        <v>1394.0406249999999</v>
      </c>
      <c r="G94" s="93">
        <f t="shared" si="29"/>
        <v>13.94</v>
      </c>
      <c r="H94" s="88">
        <f t="shared" si="30"/>
        <v>92.2227309375</v>
      </c>
      <c r="I94" s="88">
        <f t="shared" si="31"/>
        <v>11.9678353125</v>
      </c>
      <c r="J94" s="88">
        <f t="shared" si="32"/>
        <v>109.25929649999999</v>
      </c>
      <c r="K94" s="278">
        <f aca="true" t="shared" si="37" ref="K94:K99">IF((F94+G94)&lt;plafond_SS,((F94+G94)*ircantecA),plafond_SS*ircantecA)</f>
        <v>31.679564062499995</v>
      </c>
      <c r="L94" s="278">
        <f t="shared" si="33"/>
        <v>0</v>
      </c>
      <c r="M94" s="278">
        <f t="shared" si="34"/>
        <v>0</v>
      </c>
      <c r="N94" s="87">
        <f t="shared" si="35"/>
        <v>1162.8511981875</v>
      </c>
      <c r="O94" s="88">
        <f t="shared" si="36"/>
        <v>7627.803834094779</v>
      </c>
    </row>
    <row r="95" spans="2:15" ht="12.75">
      <c r="B95" s="90">
        <v>5</v>
      </c>
      <c r="C95" s="90" t="s">
        <v>26</v>
      </c>
      <c r="D95" s="90">
        <f>SUM(FORMULES!B34)</f>
        <v>310</v>
      </c>
      <c r="E95" s="91">
        <f>SUM(FORMULES!C34)</f>
        <v>300</v>
      </c>
      <c r="F95" s="88">
        <f t="shared" si="28"/>
        <v>1371.1875</v>
      </c>
      <c r="G95" s="93">
        <f t="shared" si="29"/>
        <v>13.71</v>
      </c>
      <c r="H95" s="88">
        <f t="shared" si="30"/>
        <v>90.71078625000001</v>
      </c>
      <c r="I95" s="88">
        <f t="shared" si="31"/>
        <v>11.771628750000001</v>
      </c>
      <c r="J95" s="88">
        <f t="shared" si="32"/>
        <v>107.468046</v>
      </c>
      <c r="K95" s="278">
        <f t="shared" si="37"/>
        <v>31.16019375</v>
      </c>
      <c r="L95" s="278">
        <f t="shared" si="33"/>
        <v>0</v>
      </c>
      <c r="M95" s="278">
        <f t="shared" si="34"/>
        <v>0</v>
      </c>
      <c r="N95" s="87">
        <f t="shared" si="35"/>
        <v>1143.78684525</v>
      </c>
      <c r="O95" s="88">
        <f t="shared" si="36"/>
        <v>7502.749876496542</v>
      </c>
    </row>
    <row r="96" spans="2:15" ht="12.75">
      <c r="B96" s="90">
        <v>4</v>
      </c>
      <c r="C96" s="90" t="s">
        <v>26</v>
      </c>
      <c r="D96" s="90">
        <f>SUM(FORMULES!B35)</f>
        <v>303</v>
      </c>
      <c r="E96" s="91">
        <f>SUM(FORMULES!C35)</f>
        <v>295</v>
      </c>
      <c r="F96" s="88">
        <f t="shared" si="28"/>
        <v>1348.334375</v>
      </c>
      <c r="G96" s="93">
        <f t="shared" si="29"/>
        <v>13.620462499999999</v>
      </c>
      <c r="H96" s="88">
        <f t="shared" si="30"/>
        <v>89.20804185625</v>
      </c>
      <c r="I96" s="88">
        <f t="shared" si="31"/>
        <v>11.57661611875</v>
      </c>
      <c r="J96" s="88">
        <f t="shared" si="32"/>
        <v>105.68769538999999</v>
      </c>
      <c r="K96" s="278">
        <f t="shared" si="37"/>
        <v>30.643983843749997</v>
      </c>
      <c r="L96" s="278">
        <f t="shared" si="33"/>
        <v>0</v>
      </c>
      <c r="M96" s="278">
        <f t="shared" si="34"/>
        <v>0</v>
      </c>
      <c r="N96" s="87">
        <f t="shared" si="35"/>
        <v>1124.83850029125</v>
      </c>
      <c r="O96" s="88">
        <f t="shared" si="36"/>
        <v>7378.456881355475</v>
      </c>
    </row>
    <row r="97" spans="2:15" ht="12.75">
      <c r="B97" s="90">
        <v>3</v>
      </c>
      <c r="C97" s="90" t="s">
        <v>27</v>
      </c>
      <c r="D97" s="90">
        <f>SUM(FORMULES!B36)</f>
        <v>299</v>
      </c>
      <c r="E97" s="91">
        <f>SUM(FORMULES!C36)</f>
        <v>292</v>
      </c>
      <c r="F97" s="88">
        <f t="shared" si="28"/>
        <v>1334.6225</v>
      </c>
      <c r="G97" s="93">
        <f t="shared" si="29"/>
        <v>13.620462499999999</v>
      </c>
      <c r="H97" s="88">
        <f t="shared" si="30"/>
        <v>88.30991404375</v>
      </c>
      <c r="I97" s="88">
        <f t="shared" si="31"/>
        <v>11.46006518125</v>
      </c>
      <c r="J97" s="88">
        <f t="shared" si="32"/>
        <v>104.62365388999999</v>
      </c>
      <c r="K97" s="278">
        <f t="shared" si="37"/>
        <v>30.33546665625</v>
      </c>
      <c r="L97" s="278">
        <f t="shared" si="33"/>
        <v>0</v>
      </c>
      <c r="M97" s="278">
        <f t="shared" si="34"/>
        <v>0</v>
      </c>
      <c r="N97" s="87">
        <f t="shared" si="35"/>
        <v>1113.51386272875</v>
      </c>
      <c r="O97" s="88">
        <f t="shared" si="36"/>
        <v>7304.172128539626</v>
      </c>
    </row>
    <row r="98" spans="2:15" ht="12.75">
      <c r="B98" s="90">
        <v>2</v>
      </c>
      <c r="C98" s="90" t="s">
        <v>27</v>
      </c>
      <c r="D98" s="90">
        <f>SUM(FORMULES!B37)</f>
        <v>298</v>
      </c>
      <c r="E98" s="91">
        <f>SUM(FORMULES!C37)</f>
        <v>291</v>
      </c>
      <c r="F98" s="88">
        <f t="shared" si="28"/>
        <v>1330.0518749999999</v>
      </c>
      <c r="G98" s="93">
        <f t="shared" si="29"/>
        <v>13.620462499999999</v>
      </c>
      <c r="H98" s="88">
        <f t="shared" si="30"/>
        <v>88.01053810625</v>
      </c>
      <c r="I98" s="88">
        <f t="shared" si="31"/>
        <v>11.42121486875</v>
      </c>
      <c r="J98" s="88">
        <f t="shared" si="32"/>
        <v>104.26897339</v>
      </c>
      <c r="K98" s="278">
        <f t="shared" si="37"/>
        <v>30.232627593749996</v>
      </c>
      <c r="L98" s="278">
        <f t="shared" si="33"/>
        <v>0</v>
      </c>
      <c r="M98" s="278">
        <f t="shared" si="34"/>
        <v>0</v>
      </c>
      <c r="N98" s="87">
        <f t="shared" si="35"/>
        <v>1109.73898354125</v>
      </c>
      <c r="O98" s="88">
        <f t="shared" si="36"/>
        <v>7279.410544267677</v>
      </c>
    </row>
    <row r="99" spans="2:15" ht="12.75">
      <c r="B99" s="90">
        <v>1</v>
      </c>
      <c r="C99" s="90" t="s">
        <v>28</v>
      </c>
      <c r="D99" s="90">
        <f>SUM(FORMULES!B38)</f>
        <v>297</v>
      </c>
      <c r="E99" s="137">
        <f>SUM(FORMULES!C38)</f>
        <v>290</v>
      </c>
      <c r="F99" s="88">
        <f t="shared" si="28"/>
        <v>1325.48125</v>
      </c>
      <c r="G99" s="93">
        <f t="shared" si="29"/>
        <v>13.620462499999999</v>
      </c>
      <c r="H99" s="88">
        <f t="shared" si="30"/>
        <v>87.71116216875001</v>
      </c>
      <c r="I99" s="88">
        <f t="shared" si="31"/>
        <v>11.382364556250002</v>
      </c>
      <c r="J99" s="88">
        <f t="shared" si="32"/>
        <v>103.91429289</v>
      </c>
      <c r="K99" s="278">
        <f t="shared" si="37"/>
        <v>30.12978853125</v>
      </c>
      <c r="L99" s="278">
        <f t="shared" si="33"/>
        <v>0</v>
      </c>
      <c r="M99" s="278">
        <f t="shared" si="34"/>
        <v>0</v>
      </c>
      <c r="N99" s="87">
        <f t="shared" si="35"/>
        <v>1105.9641043537501</v>
      </c>
      <c r="O99" s="88">
        <f t="shared" si="36"/>
        <v>7254.648959995729</v>
      </c>
    </row>
    <row r="100" spans="2:15" ht="12.75">
      <c r="B100" s="64"/>
      <c r="C100" s="138"/>
      <c r="D100" s="138"/>
      <c r="E100" s="138"/>
      <c r="F100" s="140"/>
      <c r="G100" s="140"/>
      <c r="H100" s="140"/>
      <c r="I100" s="140"/>
      <c r="J100" s="140"/>
      <c r="K100" s="140"/>
      <c r="L100" s="140"/>
      <c r="M100" s="140"/>
      <c r="N100" s="148"/>
      <c r="O100" s="18"/>
    </row>
    <row r="101" spans="2:15" ht="12.75">
      <c r="B101" s="298" t="s">
        <v>226</v>
      </c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</row>
    <row r="102" spans="2:14" ht="12.75">
      <c r="B102" s="294" t="s">
        <v>227</v>
      </c>
      <c r="C102" s="294"/>
      <c r="D102" s="294"/>
      <c r="E102" s="294"/>
      <c r="F102" s="294"/>
      <c r="G102" s="294"/>
      <c r="H102" s="294"/>
      <c r="I102" s="294"/>
      <c r="J102" s="294"/>
      <c r="K102" s="5"/>
      <c r="L102" s="5"/>
      <c r="M102" s="5"/>
      <c r="N102" s="5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2:14" ht="20.25">
      <c r="B108" s="290" t="s">
        <v>228</v>
      </c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</row>
    <row r="111" spans="2:14" ht="12.7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2:14" ht="12.75" customHeight="1">
      <c r="B112" s="291" t="s">
        <v>67</v>
      </c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</row>
    <row r="113" spans="2:14" ht="12.7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2:14" ht="12.7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2:14" ht="12.7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2:14" ht="12.75">
      <c r="B116" s="259"/>
      <c r="C116" s="259"/>
      <c r="D116" s="283"/>
      <c r="E116" s="284"/>
      <c r="F116" s="77"/>
      <c r="G116" s="77"/>
      <c r="H116" s="260"/>
      <c r="I116" s="260"/>
      <c r="J116" s="260"/>
      <c r="K116" s="304" t="s">
        <v>205</v>
      </c>
      <c r="L116" s="304"/>
      <c r="M116" s="304"/>
      <c r="N116" s="261">
        <f>FORMULES!G3</f>
        <v>39722</v>
      </c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260"/>
      <c r="M117" s="260"/>
      <c r="N117" s="5"/>
    </row>
    <row r="118" spans="2:14" ht="12.75">
      <c r="B118" s="313" t="s">
        <v>229</v>
      </c>
      <c r="C118" s="313"/>
      <c r="D118" s="313"/>
      <c r="E118" s="176"/>
      <c r="F118" s="176"/>
      <c r="G118" s="176"/>
      <c r="H118" s="176"/>
      <c r="I118" s="176"/>
      <c r="J118" s="176"/>
      <c r="K118" s="176" t="s">
        <v>207</v>
      </c>
      <c r="L118" s="176"/>
      <c r="M118" s="176"/>
      <c r="N118" s="213">
        <f>FORMULES!G13</f>
        <v>2773</v>
      </c>
    </row>
    <row r="119" spans="2:14" ht="12.75">
      <c r="B119" s="177"/>
      <c r="C119" s="110"/>
      <c r="D119" s="110"/>
      <c r="E119" s="110"/>
      <c r="F119" s="110"/>
      <c r="G119" s="110"/>
      <c r="H119" s="228"/>
      <c r="I119" s="110"/>
      <c r="J119" s="110"/>
      <c r="K119" s="110"/>
      <c r="L119" s="262"/>
      <c r="M119" s="262"/>
      <c r="N119" s="232"/>
    </row>
    <row r="120" spans="2:15" ht="12.75">
      <c r="B120" s="177"/>
      <c r="C120" s="110"/>
      <c r="D120" s="110"/>
      <c r="E120" s="110"/>
      <c r="F120" s="263"/>
      <c r="G120" s="176"/>
      <c r="H120" s="265">
        <v>0.0655</v>
      </c>
      <c r="I120" s="265">
        <v>0.0085</v>
      </c>
      <c r="J120" s="265">
        <v>0.08</v>
      </c>
      <c r="K120" s="265">
        <v>0.0225</v>
      </c>
      <c r="L120" s="265">
        <v>0.0595</v>
      </c>
      <c r="M120" s="266">
        <v>0.01</v>
      </c>
      <c r="N120" s="263"/>
      <c r="O120" s="56"/>
    </row>
    <row r="121" spans="2:15" ht="12.75">
      <c r="B121" s="177"/>
      <c r="C121" s="110"/>
      <c r="D121" s="5"/>
      <c r="E121" s="5"/>
      <c r="F121" s="267" t="s">
        <v>37</v>
      </c>
      <c r="G121" s="142" t="s">
        <v>65</v>
      </c>
      <c r="H121" s="57" t="s">
        <v>208</v>
      </c>
      <c r="I121" s="57" t="s">
        <v>208</v>
      </c>
      <c r="J121" s="57" t="s">
        <v>209</v>
      </c>
      <c r="K121" s="57" t="s">
        <v>210</v>
      </c>
      <c r="L121" s="57" t="s">
        <v>210</v>
      </c>
      <c r="M121" s="57" t="s">
        <v>211</v>
      </c>
      <c r="N121" s="267" t="s">
        <v>212</v>
      </c>
      <c r="O121" s="62" t="s">
        <v>38</v>
      </c>
    </row>
    <row r="122" spans="2:15" ht="12.75">
      <c r="B122" s="57" t="s">
        <v>39</v>
      </c>
      <c r="C122" s="57" t="s">
        <v>87</v>
      </c>
      <c r="D122" s="57" t="s">
        <v>20</v>
      </c>
      <c r="E122" s="58" t="s">
        <v>21</v>
      </c>
      <c r="F122" s="267" t="s">
        <v>41</v>
      </c>
      <c r="G122" s="142"/>
      <c r="H122" s="90" t="s">
        <v>213</v>
      </c>
      <c r="I122" s="90" t="s">
        <v>214</v>
      </c>
      <c r="J122" s="90" t="s">
        <v>215</v>
      </c>
      <c r="K122" s="90" t="s">
        <v>216</v>
      </c>
      <c r="L122" s="90" t="s">
        <v>217</v>
      </c>
      <c r="M122" s="268">
        <v>0.01</v>
      </c>
      <c r="N122" s="267" t="s">
        <v>45</v>
      </c>
      <c r="O122" s="62" t="s">
        <v>46</v>
      </c>
    </row>
    <row r="123" spans="2:15" ht="12.75">
      <c r="B123" s="90"/>
      <c r="C123" s="90" t="s">
        <v>218</v>
      </c>
      <c r="D123" s="90" t="s">
        <v>219</v>
      </c>
      <c r="E123" s="91"/>
      <c r="F123" s="267" t="s">
        <v>48</v>
      </c>
      <c r="G123" s="142"/>
      <c r="H123" s="270" t="s">
        <v>220</v>
      </c>
      <c r="I123" s="270" t="s">
        <v>221</v>
      </c>
      <c r="J123" s="90"/>
      <c r="K123" s="90"/>
      <c r="L123" s="90"/>
      <c r="M123" s="268"/>
      <c r="N123" s="267"/>
      <c r="O123" s="81"/>
    </row>
    <row r="124" spans="2:15" ht="12.75">
      <c r="B124" s="63"/>
      <c r="C124" s="271"/>
      <c r="D124" s="271"/>
      <c r="E124" s="64"/>
      <c r="F124" s="271"/>
      <c r="G124" s="285"/>
      <c r="H124" s="271"/>
      <c r="I124" s="63" t="s">
        <v>222</v>
      </c>
      <c r="J124" s="67"/>
      <c r="K124" s="67"/>
      <c r="L124" s="67"/>
      <c r="M124" s="67"/>
      <c r="N124" s="273"/>
      <c r="O124" s="123"/>
    </row>
    <row r="125" spans="2:15" ht="12.75">
      <c r="B125" s="91"/>
      <c r="C125" s="60"/>
      <c r="D125" s="60"/>
      <c r="E125" s="60"/>
      <c r="F125" s="93"/>
      <c r="G125" s="93"/>
      <c r="H125" s="93"/>
      <c r="I125" s="93"/>
      <c r="J125" s="93"/>
      <c r="K125" s="93"/>
      <c r="L125" s="279"/>
      <c r="M125" s="279"/>
      <c r="N125" s="87"/>
      <c r="O125" s="88"/>
    </row>
    <row r="126" spans="2:15" ht="12.75">
      <c r="B126" s="280"/>
      <c r="C126" s="281"/>
      <c r="D126" s="79"/>
      <c r="E126" s="79"/>
      <c r="F126" s="79"/>
      <c r="G126" s="79"/>
      <c r="H126" s="314" t="s">
        <v>234</v>
      </c>
      <c r="I126" s="314"/>
      <c r="J126" s="314"/>
      <c r="K126" s="314"/>
      <c r="L126" s="314"/>
      <c r="M126" s="281"/>
      <c r="N126" s="282" t="s">
        <v>236</v>
      </c>
      <c r="O126" s="88"/>
    </row>
    <row r="127" spans="2:15" ht="12.75">
      <c r="B127" s="91">
        <v>11</v>
      </c>
      <c r="C127" s="16"/>
      <c r="D127" s="90">
        <f>SUM(FORMULES!B42)</f>
        <v>413</v>
      </c>
      <c r="E127" s="98">
        <f>SUM(FORMULES!C42)</f>
        <v>369</v>
      </c>
      <c r="F127" s="289">
        <f aca="true" t="shared" si="38" ref="F127:F137">E127*PA/12</f>
        <v>1686.5606249999998</v>
      </c>
      <c r="G127" s="93">
        <f aca="true" t="shared" si="39" ref="G127:G137">IF(E127&gt;298,INT(F127)/100*3,IRPLANCHER3)</f>
        <v>50.58</v>
      </c>
      <c r="H127" s="88">
        <f aca="true" t="shared" si="40" ref="H127:H137">IF((F127+G127)&gt;plafond_SS,plafond_SS*vieillesse,(F127+G127)*vieillesse)</f>
        <v>113.78271093749998</v>
      </c>
      <c r="I127" s="88">
        <f aca="true" t="shared" si="41" ref="I127:I137">(F127+G127)*maladieveuvage</f>
        <v>14.765695312499998</v>
      </c>
      <c r="J127" s="88">
        <f aca="true" t="shared" si="42" ref="J127:J137">((F127+G127)*97%)*CSGRDS</f>
        <v>134.8021125</v>
      </c>
      <c r="K127" s="278">
        <f aca="true" t="shared" si="43" ref="K127:K137">IF((F127+G127)&lt;plafond_SS,((F127+G127)*ircantecA),plafond_SS*ircantecA)</f>
        <v>39.085664062499994</v>
      </c>
      <c r="L127" s="278">
        <f aca="true" t="shared" si="44" ref="L127:L137">IF((F127+G127)&gt;plafond_SS,((F127+G127)-plafond_SS)*ircantecB,0)</f>
        <v>0</v>
      </c>
      <c r="M127" s="278">
        <f aca="true" t="shared" si="45" ref="M127:M137">IF(F127+G127-H127-I127-K127&gt;Seuil*BRUT,(F127+G127-H127-I127-K127)*1/100,0)</f>
        <v>15.695065546874998</v>
      </c>
      <c r="N127" s="87">
        <f aca="true" t="shared" si="46" ref="N127:N137">(F127+G127)-(H127+I127+J127+K127+L127+M127)</f>
        <v>1419.0093766406249</v>
      </c>
      <c r="O127" s="88">
        <f aca="true" t="shared" si="47" ref="O127:O137">N127*6.55957</f>
        <v>9308.091336730544</v>
      </c>
    </row>
    <row r="128" spans="2:15" ht="12.75">
      <c r="B128" s="90">
        <v>10</v>
      </c>
      <c r="C128" s="98" t="s">
        <v>24</v>
      </c>
      <c r="D128" s="90">
        <f>SUM(FORMULES!B43)</f>
        <v>389</v>
      </c>
      <c r="E128" s="91">
        <f>SUM(FORMULES!C43)</f>
        <v>356</v>
      </c>
      <c r="F128" s="289">
        <f t="shared" si="38"/>
        <v>1627.1425</v>
      </c>
      <c r="G128" s="93">
        <f t="shared" si="39"/>
        <v>48.81</v>
      </c>
      <c r="H128" s="88">
        <f t="shared" si="40"/>
        <v>109.77488875</v>
      </c>
      <c r="I128" s="88">
        <f t="shared" si="41"/>
        <v>14.24559625</v>
      </c>
      <c r="J128" s="88">
        <f t="shared" si="42"/>
        <v>130.053914</v>
      </c>
      <c r="K128" s="278">
        <f t="shared" si="43"/>
        <v>37.70893125</v>
      </c>
      <c r="L128" s="278">
        <f t="shared" si="44"/>
        <v>0</v>
      </c>
      <c r="M128" s="278">
        <f t="shared" si="45"/>
        <v>15.1422308375</v>
      </c>
      <c r="N128" s="87">
        <f t="shared" si="46"/>
        <v>1369.0269389124999</v>
      </c>
      <c r="O128" s="88">
        <f t="shared" si="47"/>
        <v>8980.228037682267</v>
      </c>
    </row>
    <row r="129" spans="2:15" ht="12.75">
      <c r="B129" s="90">
        <v>9</v>
      </c>
      <c r="C129" s="90" t="s">
        <v>24</v>
      </c>
      <c r="D129" s="90">
        <f>SUM(FORMULES!B44)</f>
        <v>374</v>
      </c>
      <c r="E129" s="91">
        <f>SUM(FORMULES!C44)</f>
        <v>345</v>
      </c>
      <c r="F129" s="88">
        <f t="shared" si="38"/>
        <v>1576.8656249999997</v>
      </c>
      <c r="G129" s="93">
        <f t="shared" si="39"/>
        <v>47.28</v>
      </c>
      <c r="H129" s="88">
        <f t="shared" si="40"/>
        <v>106.38153843749998</v>
      </c>
      <c r="I129" s="88">
        <f t="shared" si="41"/>
        <v>13.805237812499998</v>
      </c>
      <c r="J129" s="88">
        <f t="shared" si="42"/>
        <v>126.03370049999998</v>
      </c>
      <c r="K129" s="278">
        <f t="shared" si="43"/>
        <v>36.54327656249999</v>
      </c>
      <c r="L129" s="278">
        <f t="shared" si="44"/>
        <v>0</v>
      </c>
      <c r="M129" s="278">
        <f t="shared" si="45"/>
        <v>14.674155721874994</v>
      </c>
      <c r="N129" s="87">
        <f t="shared" si="46"/>
        <v>1326.7077159656246</v>
      </c>
      <c r="O129" s="88">
        <f t="shared" si="47"/>
        <v>8702.632132416633</v>
      </c>
    </row>
    <row r="130" spans="2:15" ht="12.75">
      <c r="B130" s="90">
        <v>8</v>
      </c>
      <c r="C130" s="90" t="s">
        <v>24</v>
      </c>
      <c r="D130" s="90">
        <f>SUM(FORMULES!B45)</f>
        <v>360</v>
      </c>
      <c r="E130" s="91">
        <f>SUM(FORMULES!C45)</f>
        <v>335</v>
      </c>
      <c r="F130" s="88">
        <f t="shared" si="38"/>
        <v>1531.159375</v>
      </c>
      <c r="G130" s="93">
        <f t="shared" si="39"/>
        <v>45.93</v>
      </c>
      <c r="H130" s="88">
        <f t="shared" si="40"/>
        <v>103.2993540625</v>
      </c>
      <c r="I130" s="88">
        <f t="shared" si="41"/>
        <v>13.405259687500001</v>
      </c>
      <c r="J130" s="88">
        <f t="shared" si="42"/>
        <v>122.3821355</v>
      </c>
      <c r="K130" s="278">
        <f t="shared" si="43"/>
        <v>35.4845109375</v>
      </c>
      <c r="L130" s="278">
        <f t="shared" si="44"/>
        <v>0</v>
      </c>
      <c r="M130" s="278">
        <f t="shared" si="45"/>
        <v>14.249002503125</v>
      </c>
      <c r="N130" s="87">
        <f t="shared" si="46"/>
        <v>1288.269112309375</v>
      </c>
      <c r="O130" s="88">
        <f t="shared" si="47"/>
        <v>8450.491421031207</v>
      </c>
    </row>
    <row r="131" spans="2:15" ht="12.75">
      <c r="B131" s="90">
        <v>7</v>
      </c>
      <c r="C131" s="90" t="s">
        <v>24</v>
      </c>
      <c r="D131" s="90">
        <f>SUM(FORMULES!B46)</f>
        <v>347</v>
      </c>
      <c r="E131" s="91">
        <f>SUM(FORMULES!C46)</f>
        <v>325</v>
      </c>
      <c r="F131" s="88">
        <f t="shared" si="38"/>
        <v>1485.453125</v>
      </c>
      <c r="G131" s="93">
        <f t="shared" si="39"/>
        <v>44.55</v>
      </c>
      <c r="H131" s="88">
        <f t="shared" si="40"/>
        <v>100.2152046875</v>
      </c>
      <c r="I131" s="88">
        <f t="shared" si="41"/>
        <v>13.005026562500001</v>
      </c>
      <c r="J131" s="88">
        <f t="shared" si="42"/>
        <v>118.7282425</v>
      </c>
      <c r="K131" s="278">
        <f t="shared" si="43"/>
        <v>34.4250703125</v>
      </c>
      <c r="L131" s="278">
        <f t="shared" si="44"/>
        <v>0</v>
      </c>
      <c r="M131" s="278">
        <f t="shared" si="45"/>
        <v>13.823578234374999</v>
      </c>
      <c r="N131" s="87">
        <f t="shared" si="46"/>
        <v>1249.806002703125</v>
      </c>
      <c r="O131" s="88">
        <f t="shared" si="47"/>
        <v>8198.189961151336</v>
      </c>
    </row>
    <row r="132" spans="2:15" ht="12.75">
      <c r="B132" s="90">
        <v>6</v>
      </c>
      <c r="C132" s="90" t="s">
        <v>26</v>
      </c>
      <c r="D132" s="90">
        <f>SUM(FORMULES!B47)</f>
        <v>333</v>
      </c>
      <c r="E132" s="91">
        <f>SUM(FORMULES!C47)</f>
        <v>316</v>
      </c>
      <c r="F132" s="88">
        <f t="shared" si="38"/>
        <v>1444.3174999999999</v>
      </c>
      <c r="G132" s="93">
        <f t="shared" si="39"/>
        <v>43.32</v>
      </c>
      <c r="H132" s="88">
        <f t="shared" si="40"/>
        <v>97.44025624999999</v>
      </c>
      <c r="I132" s="88">
        <f t="shared" si="41"/>
        <v>12.644918749999999</v>
      </c>
      <c r="J132" s="88">
        <f t="shared" si="42"/>
        <v>115.44067</v>
      </c>
      <c r="K132" s="278">
        <f t="shared" si="43"/>
        <v>33.47184375</v>
      </c>
      <c r="L132" s="278">
        <f t="shared" si="44"/>
        <v>0</v>
      </c>
      <c r="M132" s="278">
        <f t="shared" si="45"/>
        <v>13.440804812499998</v>
      </c>
      <c r="N132" s="87">
        <f t="shared" si="46"/>
        <v>1215.1990064374997</v>
      </c>
      <c r="O132" s="88">
        <f t="shared" si="47"/>
        <v>7971.18294665723</v>
      </c>
    </row>
    <row r="133" spans="2:15" ht="12.75">
      <c r="B133" s="90">
        <v>5</v>
      </c>
      <c r="C133" s="90" t="s">
        <v>26</v>
      </c>
      <c r="D133" s="90">
        <f>SUM(FORMULES!B48)</f>
        <v>323</v>
      </c>
      <c r="E133" s="91">
        <f>SUM(FORMULES!C48)</f>
        <v>308</v>
      </c>
      <c r="F133" s="88">
        <f t="shared" si="38"/>
        <v>1407.7524999999998</v>
      </c>
      <c r="G133" s="93">
        <f t="shared" si="39"/>
        <v>42.21</v>
      </c>
      <c r="H133" s="88">
        <f t="shared" si="40"/>
        <v>94.97254375</v>
      </c>
      <c r="I133" s="88">
        <f t="shared" si="41"/>
        <v>12.32468125</v>
      </c>
      <c r="J133" s="88">
        <f t="shared" si="42"/>
        <v>112.51709</v>
      </c>
      <c r="K133" s="278">
        <f t="shared" si="43"/>
        <v>32.62415625</v>
      </c>
      <c r="L133" s="278">
        <f t="shared" si="44"/>
        <v>0</v>
      </c>
      <c r="M133" s="278">
        <f t="shared" si="45"/>
        <v>0</v>
      </c>
      <c r="N133" s="87">
        <f t="shared" si="46"/>
        <v>1197.5240287499998</v>
      </c>
      <c r="O133" s="88">
        <f t="shared" si="47"/>
        <v>7855.242693267636</v>
      </c>
    </row>
    <row r="134" spans="2:15" ht="12.75">
      <c r="B134" s="90">
        <v>4</v>
      </c>
      <c r="C134" s="90" t="s">
        <v>26</v>
      </c>
      <c r="D134" s="90">
        <f>SUM(FORMULES!B49)</f>
        <v>310</v>
      </c>
      <c r="E134" s="91">
        <f>SUM(FORMULES!C49)</f>
        <v>300</v>
      </c>
      <c r="F134" s="88">
        <f t="shared" si="38"/>
        <v>1371.1875</v>
      </c>
      <c r="G134" s="93">
        <f t="shared" si="39"/>
        <v>41.13</v>
      </c>
      <c r="H134" s="88">
        <f t="shared" si="40"/>
        <v>92.50679625000001</v>
      </c>
      <c r="I134" s="88">
        <f t="shared" si="41"/>
        <v>12.004698750000001</v>
      </c>
      <c r="J134" s="88">
        <f t="shared" si="42"/>
        <v>109.595838</v>
      </c>
      <c r="K134" s="278">
        <f t="shared" si="43"/>
        <v>31.77714375</v>
      </c>
      <c r="L134" s="278">
        <f t="shared" si="44"/>
        <v>0</v>
      </c>
      <c r="M134" s="278">
        <f t="shared" si="45"/>
        <v>0</v>
      </c>
      <c r="N134" s="87">
        <f t="shared" si="46"/>
        <v>1166.4330232500001</v>
      </c>
      <c r="O134" s="88">
        <f t="shared" si="47"/>
        <v>7651.2990663200035</v>
      </c>
    </row>
    <row r="135" spans="2:15" ht="12.75">
      <c r="B135" s="90">
        <v>3</v>
      </c>
      <c r="C135" s="90" t="s">
        <v>27</v>
      </c>
      <c r="D135" s="90">
        <f>SUM(FORMULES!B50)</f>
        <v>303</v>
      </c>
      <c r="E135" s="91">
        <f>SUM(FORMULES!C50)</f>
        <v>295</v>
      </c>
      <c r="F135" s="88">
        <f t="shared" si="38"/>
        <v>1348.334375</v>
      </c>
      <c r="G135" s="93">
        <f t="shared" si="39"/>
        <v>40.86138749999999</v>
      </c>
      <c r="H135" s="88">
        <f t="shared" si="40"/>
        <v>90.99232244375</v>
      </c>
      <c r="I135" s="88">
        <f t="shared" si="41"/>
        <v>11.80816398125</v>
      </c>
      <c r="J135" s="88">
        <f t="shared" si="42"/>
        <v>107.80159117</v>
      </c>
      <c r="K135" s="278">
        <f t="shared" si="43"/>
        <v>31.25690465625</v>
      </c>
      <c r="L135" s="278">
        <f t="shared" si="44"/>
        <v>0</v>
      </c>
      <c r="M135" s="278">
        <f t="shared" si="45"/>
        <v>0</v>
      </c>
      <c r="N135" s="87">
        <f t="shared" si="46"/>
        <v>1147.33678024875</v>
      </c>
      <c r="O135" s="88">
        <f t="shared" si="47"/>
        <v>7526.035923616293</v>
      </c>
    </row>
    <row r="136" spans="2:15" ht="12.75">
      <c r="B136" s="90">
        <v>2</v>
      </c>
      <c r="C136" s="90" t="s">
        <v>27</v>
      </c>
      <c r="D136" s="90">
        <f>SUM(FORMULES!B51)</f>
        <v>299</v>
      </c>
      <c r="E136" s="91">
        <f>SUM(FORMULES!C51)</f>
        <v>292</v>
      </c>
      <c r="F136" s="88">
        <f t="shared" si="38"/>
        <v>1334.6225</v>
      </c>
      <c r="G136" s="93">
        <f t="shared" si="39"/>
        <v>40.86138749999999</v>
      </c>
      <c r="H136" s="88">
        <f t="shared" si="40"/>
        <v>90.09419463125</v>
      </c>
      <c r="I136" s="88">
        <f t="shared" si="41"/>
        <v>11.691613043750001</v>
      </c>
      <c r="J136" s="88">
        <f t="shared" si="42"/>
        <v>106.73754967</v>
      </c>
      <c r="K136" s="278">
        <f t="shared" si="43"/>
        <v>30.94838746875</v>
      </c>
      <c r="L136" s="278">
        <f t="shared" si="44"/>
        <v>0</v>
      </c>
      <c r="M136" s="278">
        <f t="shared" si="45"/>
        <v>0</v>
      </c>
      <c r="N136" s="87">
        <f t="shared" si="46"/>
        <v>1136.01214268625</v>
      </c>
      <c r="O136" s="88">
        <f t="shared" si="47"/>
        <v>7451.751170800444</v>
      </c>
    </row>
    <row r="137" spans="2:15" ht="12.75">
      <c r="B137" s="90">
        <v>1</v>
      </c>
      <c r="C137" s="90" t="s">
        <v>28</v>
      </c>
      <c r="D137" s="90">
        <f>SUM(FORMULES!B52)</f>
        <v>298</v>
      </c>
      <c r="E137" s="91">
        <f>SUM(FORMULES!C52)</f>
        <v>291</v>
      </c>
      <c r="F137" s="88">
        <f t="shared" si="38"/>
        <v>1330.0518749999999</v>
      </c>
      <c r="G137" s="93">
        <f t="shared" si="39"/>
        <v>40.86138749999999</v>
      </c>
      <c r="H137" s="88">
        <f t="shared" si="40"/>
        <v>89.79481869375</v>
      </c>
      <c r="I137" s="88">
        <f t="shared" si="41"/>
        <v>11.65276273125</v>
      </c>
      <c r="J137" s="88">
        <f t="shared" si="42"/>
        <v>106.38286916999999</v>
      </c>
      <c r="K137" s="278">
        <f t="shared" si="43"/>
        <v>30.84554840625</v>
      </c>
      <c r="L137" s="278">
        <f t="shared" si="44"/>
        <v>0</v>
      </c>
      <c r="M137" s="278">
        <f t="shared" si="45"/>
        <v>0</v>
      </c>
      <c r="N137" s="87">
        <f t="shared" si="46"/>
        <v>1132.23726349875</v>
      </c>
      <c r="O137" s="88">
        <f t="shared" si="47"/>
        <v>7426.989586528496</v>
      </c>
    </row>
    <row r="138" spans="2:15" ht="12.75">
      <c r="B138" s="91"/>
      <c r="C138" s="60"/>
      <c r="D138" s="60"/>
      <c r="E138" s="60"/>
      <c r="F138" s="93"/>
      <c r="G138" s="93"/>
      <c r="H138" s="93"/>
      <c r="I138" s="93"/>
      <c r="J138" s="93"/>
      <c r="K138" s="93"/>
      <c r="L138" s="93"/>
      <c r="M138" s="278"/>
      <c r="N138" s="87"/>
      <c r="O138" s="88"/>
    </row>
    <row r="139" spans="2:15" ht="12.75">
      <c r="B139" s="286"/>
      <c r="C139" s="287"/>
      <c r="D139" s="174"/>
      <c r="E139" s="174"/>
      <c r="F139" s="174"/>
      <c r="G139" s="93"/>
      <c r="H139" s="315" t="s">
        <v>235</v>
      </c>
      <c r="I139" s="315"/>
      <c r="J139" s="315"/>
      <c r="K139" s="315"/>
      <c r="L139" s="287"/>
      <c r="M139" s="278"/>
      <c r="N139" s="288" t="s">
        <v>233</v>
      </c>
      <c r="O139" s="88"/>
    </row>
    <row r="140" spans="2:15" ht="12.75">
      <c r="B140" s="91">
        <v>11</v>
      </c>
      <c r="C140" s="16"/>
      <c r="D140" s="90">
        <f>SUM(FORMULES!B28)</f>
        <v>388</v>
      </c>
      <c r="E140" s="98">
        <f>SUM(FORMULES!C28)</f>
        <v>355</v>
      </c>
      <c r="F140" s="88">
        <f aca="true" t="shared" si="48" ref="F140:F150">E140*PA/12</f>
        <v>1622.5718749999999</v>
      </c>
      <c r="G140" s="93">
        <f aca="true" t="shared" si="49" ref="G140:G150">IF(E140&gt;298,INT(F140)/100*3,IRPLANCHER3)</f>
        <v>48.66</v>
      </c>
      <c r="H140" s="88">
        <f aca="true" t="shared" si="50" ref="H140:H150">IF((F140+G140)&gt;plafond_SS,plafond_SS*vieillesse,(F140+G140)*vieillesse)</f>
        <v>109.46568781250001</v>
      </c>
      <c r="I140" s="88">
        <f aca="true" t="shared" si="51" ref="I140:I150">(F140+G140)*maladieveuvage</f>
        <v>14.205470937500001</v>
      </c>
      <c r="J140" s="88">
        <f aca="true" t="shared" si="52" ref="J140:J150">((F140+G140)*97%)*CSGRDS</f>
        <v>129.6875935</v>
      </c>
      <c r="K140" s="278">
        <f aca="true" t="shared" si="53" ref="K140:K150">IF((F140+G140)&lt;plafond_SS,((F140+G140)*ircantecA),plafond_SS*ircantecA)</f>
        <v>37.6027171875</v>
      </c>
      <c r="L140" s="278">
        <f aca="true" t="shared" si="54" ref="L140:L150">IF((F140+G140)&gt;plafond_SS,((F140+G140)-plafond_SS)*ircantecB,0)</f>
        <v>0</v>
      </c>
      <c r="M140" s="278">
        <f aca="true" t="shared" si="55" ref="M140:M150">IF(F140+G140-H140-I140-K140&gt;Seuil*BRUT,(F140+G140-H140-I140-K140)*1/100,0)</f>
        <v>15.099579990625</v>
      </c>
      <c r="N140" s="87">
        <f aca="true" t="shared" si="56" ref="N140:N150">(F140+G140)-(H140+I140+J140+K140+L140+M140)</f>
        <v>1365.170825571875</v>
      </c>
      <c r="O140" s="88">
        <f aca="true" t="shared" si="57" ref="O140:O150">N140*6.55957</f>
        <v>8954.933592296504</v>
      </c>
    </row>
    <row r="141" spans="2:15" ht="12.75">
      <c r="B141" s="90">
        <v>10</v>
      </c>
      <c r="C141" s="98" t="s">
        <v>24</v>
      </c>
      <c r="D141" s="90">
        <f>SUM(FORMULES!B29)</f>
        <v>364</v>
      </c>
      <c r="E141" s="91">
        <f>SUM(FORMULES!C29)</f>
        <v>338</v>
      </c>
      <c r="F141" s="88">
        <f t="shared" si="48"/>
        <v>1544.87125</v>
      </c>
      <c r="G141" s="93">
        <f t="shared" si="49"/>
        <v>46.32</v>
      </c>
      <c r="H141" s="88">
        <f t="shared" si="50"/>
        <v>104.22302687499999</v>
      </c>
      <c r="I141" s="88">
        <f t="shared" si="51"/>
        <v>13.525125625</v>
      </c>
      <c r="J141" s="88">
        <f t="shared" si="52"/>
        <v>123.47644099999998</v>
      </c>
      <c r="K141" s="278">
        <f t="shared" si="53"/>
        <v>35.80180312499999</v>
      </c>
      <c r="L141" s="278">
        <f t="shared" si="54"/>
        <v>0</v>
      </c>
      <c r="M141" s="278">
        <f t="shared" si="55"/>
        <v>14.376412943749997</v>
      </c>
      <c r="N141" s="87">
        <f t="shared" si="56"/>
        <v>1299.78844043125</v>
      </c>
      <c r="O141" s="88">
        <f t="shared" si="57"/>
        <v>8526.053260199615</v>
      </c>
    </row>
    <row r="142" spans="2:15" ht="12.75">
      <c r="B142" s="90">
        <v>9</v>
      </c>
      <c r="C142" s="90" t="s">
        <v>24</v>
      </c>
      <c r="D142" s="90">
        <f>SUM(FORMULES!B30)</f>
        <v>348</v>
      </c>
      <c r="E142" s="91">
        <f>SUM(FORMULES!C30)</f>
        <v>326</v>
      </c>
      <c r="F142" s="88">
        <f t="shared" si="48"/>
        <v>1490.02375</v>
      </c>
      <c r="G142" s="93">
        <f t="shared" si="49"/>
        <v>44.7</v>
      </c>
      <c r="H142" s="88">
        <f t="shared" si="50"/>
        <v>100.52440562500001</v>
      </c>
      <c r="I142" s="88">
        <f t="shared" si="51"/>
        <v>13.045151875000002</v>
      </c>
      <c r="J142" s="88">
        <f t="shared" si="52"/>
        <v>119.094563</v>
      </c>
      <c r="K142" s="278">
        <f t="shared" si="53"/>
        <v>34.531284375</v>
      </c>
      <c r="L142" s="278">
        <f t="shared" si="54"/>
        <v>0</v>
      </c>
      <c r="M142" s="278">
        <f t="shared" si="55"/>
        <v>13.86622908125</v>
      </c>
      <c r="N142" s="87">
        <f t="shared" si="56"/>
        <v>1253.66211604375</v>
      </c>
      <c r="O142" s="88">
        <f t="shared" si="57"/>
        <v>8223.484406537102</v>
      </c>
    </row>
    <row r="143" spans="2:15" ht="12.75">
      <c r="B143" s="90">
        <v>8</v>
      </c>
      <c r="C143" s="90" t="s">
        <v>24</v>
      </c>
      <c r="D143" s="90">
        <f>SUM(FORMULES!B31)</f>
        <v>337</v>
      </c>
      <c r="E143" s="91">
        <f>SUM(FORMULES!C31)</f>
        <v>319</v>
      </c>
      <c r="F143" s="88">
        <f t="shared" si="48"/>
        <v>1458.0293749999998</v>
      </c>
      <c r="G143" s="93">
        <f t="shared" si="49"/>
        <v>43.74</v>
      </c>
      <c r="H143" s="88">
        <f t="shared" si="50"/>
        <v>98.36589406249999</v>
      </c>
      <c r="I143" s="88">
        <f t="shared" si="51"/>
        <v>12.7650396875</v>
      </c>
      <c r="J143" s="88">
        <f t="shared" si="52"/>
        <v>116.53730349999998</v>
      </c>
      <c r="K143" s="278">
        <f t="shared" si="53"/>
        <v>33.78981093749999</v>
      </c>
      <c r="L143" s="278">
        <f t="shared" si="54"/>
        <v>0</v>
      </c>
      <c r="M143" s="278">
        <f t="shared" si="55"/>
        <v>13.568486303124999</v>
      </c>
      <c r="N143" s="87">
        <f t="shared" si="56"/>
        <v>1226.742840509375</v>
      </c>
      <c r="O143" s="88">
        <f t="shared" si="57"/>
        <v>8046.90553432008</v>
      </c>
    </row>
    <row r="144" spans="2:15" ht="12.75">
      <c r="B144" s="90">
        <v>7</v>
      </c>
      <c r="C144" s="90" t="s">
        <v>24</v>
      </c>
      <c r="D144" s="90">
        <f>SUM(FORMULES!B32)</f>
        <v>328</v>
      </c>
      <c r="E144" s="91">
        <f>SUM(FORMULES!C32)</f>
        <v>312</v>
      </c>
      <c r="F144" s="88">
        <f t="shared" si="48"/>
        <v>1426.0349999999999</v>
      </c>
      <c r="G144" s="93">
        <f t="shared" si="49"/>
        <v>42.78</v>
      </c>
      <c r="H144" s="88">
        <f t="shared" si="50"/>
        <v>96.2073825</v>
      </c>
      <c r="I144" s="88">
        <f t="shared" si="51"/>
        <v>12.4849275</v>
      </c>
      <c r="J144" s="88">
        <f t="shared" si="52"/>
        <v>113.98004399999998</v>
      </c>
      <c r="K144" s="278">
        <f t="shared" si="53"/>
        <v>33.048337499999995</v>
      </c>
      <c r="L144" s="278">
        <f t="shared" si="54"/>
        <v>0</v>
      </c>
      <c r="M144" s="278">
        <f t="shared" si="55"/>
        <v>13.270743525</v>
      </c>
      <c r="N144" s="87">
        <f t="shared" si="56"/>
        <v>1199.823564975</v>
      </c>
      <c r="O144" s="88">
        <f t="shared" si="57"/>
        <v>7870.326662103061</v>
      </c>
    </row>
    <row r="145" spans="2:15" ht="12.75">
      <c r="B145" s="90">
        <v>6</v>
      </c>
      <c r="C145" s="90" t="s">
        <v>26</v>
      </c>
      <c r="D145" s="90">
        <f>SUM(FORMULES!B33)</f>
        <v>318</v>
      </c>
      <c r="E145" s="91">
        <f>SUM(FORMULES!C33)</f>
        <v>305</v>
      </c>
      <c r="F145" s="88">
        <f t="shared" si="48"/>
        <v>1394.0406249999999</v>
      </c>
      <c r="G145" s="93">
        <f t="shared" si="49"/>
        <v>41.82</v>
      </c>
      <c r="H145" s="88">
        <f t="shared" si="50"/>
        <v>94.04887093749998</v>
      </c>
      <c r="I145" s="88">
        <f t="shared" si="51"/>
        <v>12.2048153125</v>
      </c>
      <c r="J145" s="88">
        <f t="shared" si="52"/>
        <v>111.42278449999998</v>
      </c>
      <c r="K145" s="278">
        <f t="shared" si="53"/>
        <v>32.3068640625</v>
      </c>
      <c r="L145" s="278">
        <f t="shared" si="54"/>
        <v>0</v>
      </c>
      <c r="M145" s="278">
        <f t="shared" si="55"/>
        <v>0</v>
      </c>
      <c r="N145" s="87">
        <f t="shared" si="56"/>
        <v>1185.8772901875</v>
      </c>
      <c r="O145" s="88">
        <f t="shared" si="57"/>
        <v>7778.845096395219</v>
      </c>
    </row>
    <row r="146" spans="2:15" ht="12.75">
      <c r="B146" s="90">
        <v>5</v>
      </c>
      <c r="C146" s="90" t="s">
        <v>26</v>
      </c>
      <c r="D146" s="90">
        <f>SUM(FORMULES!B34)</f>
        <v>310</v>
      </c>
      <c r="E146" s="91">
        <f>SUM(FORMULES!C34)</f>
        <v>300</v>
      </c>
      <c r="F146" s="88">
        <f t="shared" si="48"/>
        <v>1371.1875</v>
      </c>
      <c r="G146" s="93">
        <f t="shared" si="49"/>
        <v>41.13</v>
      </c>
      <c r="H146" s="88">
        <f t="shared" si="50"/>
        <v>92.50679625000001</v>
      </c>
      <c r="I146" s="88">
        <f t="shared" si="51"/>
        <v>12.004698750000001</v>
      </c>
      <c r="J146" s="88">
        <f t="shared" si="52"/>
        <v>109.595838</v>
      </c>
      <c r="K146" s="278">
        <f t="shared" si="53"/>
        <v>31.77714375</v>
      </c>
      <c r="L146" s="278">
        <f t="shared" si="54"/>
        <v>0</v>
      </c>
      <c r="M146" s="278">
        <f t="shared" si="55"/>
        <v>0</v>
      </c>
      <c r="N146" s="87">
        <f t="shared" si="56"/>
        <v>1166.4330232500001</v>
      </c>
      <c r="O146" s="88">
        <f t="shared" si="57"/>
        <v>7651.2990663200035</v>
      </c>
    </row>
    <row r="147" spans="2:15" ht="12.75">
      <c r="B147" s="90">
        <v>4</v>
      </c>
      <c r="C147" s="90" t="s">
        <v>26</v>
      </c>
      <c r="D147" s="90">
        <f>SUM(FORMULES!B35)</f>
        <v>303</v>
      </c>
      <c r="E147" s="91">
        <f>SUM(FORMULES!C35)</f>
        <v>295</v>
      </c>
      <c r="F147" s="88">
        <f t="shared" si="48"/>
        <v>1348.334375</v>
      </c>
      <c r="G147" s="93">
        <f t="shared" si="49"/>
        <v>40.86138749999999</v>
      </c>
      <c r="H147" s="88">
        <f t="shared" si="50"/>
        <v>90.99232244375</v>
      </c>
      <c r="I147" s="88">
        <f t="shared" si="51"/>
        <v>11.80816398125</v>
      </c>
      <c r="J147" s="88">
        <f t="shared" si="52"/>
        <v>107.80159117</v>
      </c>
      <c r="K147" s="278">
        <f t="shared" si="53"/>
        <v>31.25690465625</v>
      </c>
      <c r="L147" s="278">
        <f t="shared" si="54"/>
        <v>0</v>
      </c>
      <c r="M147" s="278">
        <f t="shared" si="55"/>
        <v>0</v>
      </c>
      <c r="N147" s="87">
        <f t="shared" si="56"/>
        <v>1147.33678024875</v>
      </c>
      <c r="O147" s="88">
        <f t="shared" si="57"/>
        <v>7526.035923616293</v>
      </c>
    </row>
    <row r="148" spans="2:15" ht="12.75">
      <c r="B148" s="90">
        <v>3</v>
      </c>
      <c r="C148" s="90" t="s">
        <v>27</v>
      </c>
      <c r="D148" s="90">
        <f>SUM(FORMULES!B36)</f>
        <v>299</v>
      </c>
      <c r="E148" s="91">
        <f>SUM(FORMULES!C36)</f>
        <v>292</v>
      </c>
      <c r="F148" s="88">
        <f t="shared" si="48"/>
        <v>1334.6225</v>
      </c>
      <c r="G148" s="93">
        <f t="shared" si="49"/>
        <v>40.86138749999999</v>
      </c>
      <c r="H148" s="88">
        <f t="shared" si="50"/>
        <v>90.09419463125</v>
      </c>
      <c r="I148" s="88">
        <f t="shared" si="51"/>
        <v>11.691613043750001</v>
      </c>
      <c r="J148" s="88">
        <f t="shared" si="52"/>
        <v>106.73754967</v>
      </c>
      <c r="K148" s="278">
        <f t="shared" si="53"/>
        <v>30.94838746875</v>
      </c>
      <c r="L148" s="278">
        <f t="shared" si="54"/>
        <v>0</v>
      </c>
      <c r="M148" s="278">
        <f t="shared" si="55"/>
        <v>0</v>
      </c>
      <c r="N148" s="87">
        <f t="shared" si="56"/>
        <v>1136.01214268625</v>
      </c>
      <c r="O148" s="88">
        <f t="shared" si="57"/>
        <v>7451.751170800444</v>
      </c>
    </row>
    <row r="149" spans="2:15" ht="12.75">
      <c r="B149" s="90">
        <v>2</v>
      </c>
      <c r="C149" s="90" t="s">
        <v>27</v>
      </c>
      <c r="D149" s="90">
        <f>SUM(FORMULES!B37)</f>
        <v>298</v>
      </c>
      <c r="E149" s="91">
        <f>SUM(FORMULES!C37)</f>
        <v>291</v>
      </c>
      <c r="F149" s="88">
        <f t="shared" si="48"/>
        <v>1330.0518749999999</v>
      </c>
      <c r="G149" s="93">
        <f t="shared" si="49"/>
        <v>40.86138749999999</v>
      </c>
      <c r="H149" s="88">
        <f t="shared" si="50"/>
        <v>89.79481869375</v>
      </c>
      <c r="I149" s="88">
        <f t="shared" si="51"/>
        <v>11.65276273125</v>
      </c>
      <c r="J149" s="88">
        <f t="shared" si="52"/>
        <v>106.38286916999999</v>
      </c>
      <c r="K149" s="278">
        <f t="shared" si="53"/>
        <v>30.84554840625</v>
      </c>
      <c r="L149" s="278">
        <f t="shared" si="54"/>
        <v>0</v>
      </c>
      <c r="M149" s="278">
        <f t="shared" si="55"/>
        <v>0</v>
      </c>
      <c r="N149" s="87">
        <f t="shared" si="56"/>
        <v>1132.23726349875</v>
      </c>
      <c r="O149" s="88">
        <f t="shared" si="57"/>
        <v>7426.989586528496</v>
      </c>
    </row>
    <row r="150" spans="2:15" ht="12.75">
      <c r="B150" s="90">
        <v>1</v>
      </c>
      <c r="C150" s="90" t="s">
        <v>28</v>
      </c>
      <c r="D150" s="90">
        <f>SUM(FORMULES!B38)</f>
        <v>297</v>
      </c>
      <c r="E150" s="137">
        <f>SUM(FORMULES!C38)</f>
        <v>290</v>
      </c>
      <c r="F150" s="88">
        <f t="shared" si="48"/>
        <v>1325.48125</v>
      </c>
      <c r="G150" s="93">
        <f t="shared" si="49"/>
        <v>40.86138749999999</v>
      </c>
      <c r="H150" s="88">
        <f t="shared" si="50"/>
        <v>89.49544275625001</v>
      </c>
      <c r="I150" s="88">
        <f t="shared" si="51"/>
        <v>11.613912418750003</v>
      </c>
      <c r="J150" s="88">
        <f t="shared" si="52"/>
        <v>106.02818867</v>
      </c>
      <c r="K150" s="278">
        <f t="shared" si="53"/>
        <v>30.74270934375</v>
      </c>
      <c r="L150" s="278">
        <f t="shared" si="54"/>
        <v>0</v>
      </c>
      <c r="M150" s="278">
        <f t="shared" si="55"/>
        <v>0</v>
      </c>
      <c r="N150" s="87">
        <f t="shared" si="56"/>
        <v>1128.4623843112502</v>
      </c>
      <c r="O150" s="88">
        <f t="shared" si="57"/>
        <v>7402.228002256547</v>
      </c>
    </row>
    <row r="151" spans="2:15" ht="12.75">
      <c r="B151" s="64"/>
      <c r="C151" s="138"/>
      <c r="D151" s="138"/>
      <c r="E151" s="138"/>
      <c r="F151" s="140"/>
      <c r="G151" s="140"/>
      <c r="H151" s="140"/>
      <c r="I151" s="140"/>
      <c r="J151" s="140"/>
      <c r="K151" s="140"/>
      <c r="L151" s="140"/>
      <c r="M151" s="140"/>
      <c r="N151" s="93"/>
      <c r="O151" s="243"/>
    </row>
    <row r="152" spans="2:15" ht="12.75">
      <c r="B152" s="298" t="s">
        <v>226</v>
      </c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</row>
    <row r="153" spans="2:14" ht="12.75">
      <c r="B153" s="294" t="s">
        <v>227</v>
      </c>
      <c r="C153" s="294"/>
      <c r="D153" s="294"/>
      <c r="E153" s="294"/>
      <c r="F153" s="294"/>
      <c r="G153" s="294"/>
      <c r="H153" s="294"/>
      <c r="I153" s="294"/>
      <c r="J153" s="294"/>
      <c r="K153" s="5"/>
      <c r="L153" s="5"/>
      <c r="M153" s="5"/>
      <c r="N153" s="5"/>
    </row>
  </sheetData>
  <mergeCells count="27">
    <mergeCell ref="H139:K139"/>
    <mergeCell ref="B152:O152"/>
    <mergeCell ref="B153:J153"/>
    <mergeCell ref="B112:N112"/>
    <mergeCell ref="K116:M116"/>
    <mergeCell ref="B118:D118"/>
    <mergeCell ref="H126:L126"/>
    <mergeCell ref="B101:O101"/>
    <mergeCell ref="B102:J102"/>
    <mergeCell ref="B108:N108"/>
    <mergeCell ref="B110:N110"/>
    <mergeCell ref="K65:M65"/>
    <mergeCell ref="B67:D67"/>
    <mergeCell ref="H75:K75"/>
    <mergeCell ref="H88:K88"/>
    <mergeCell ref="B51:J51"/>
    <mergeCell ref="B58:N58"/>
    <mergeCell ref="B60:N60"/>
    <mergeCell ref="B62:N62"/>
    <mergeCell ref="B15:D15"/>
    <mergeCell ref="G24:J24"/>
    <mergeCell ref="G37:J37"/>
    <mergeCell ref="B50:O50"/>
    <mergeCell ref="B5:M5"/>
    <mergeCell ref="B7:M7"/>
    <mergeCell ref="B9:M9"/>
    <mergeCell ref="J13:L13"/>
  </mergeCells>
  <printOptions/>
  <pageMargins left="0.19652777777777777" right="0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230"/>
  <sheetViews>
    <sheetView workbookViewId="0" topLeftCell="A235">
      <selection activeCell="G159" sqref="G159"/>
    </sheetView>
  </sheetViews>
  <sheetFormatPr defaultColWidth="11.421875" defaultRowHeight="12.75"/>
  <cols>
    <col min="1" max="1" width="4.7109375" style="0" customWidth="1"/>
    <col min="2" max="2" width="6.7109375" style="0" customWidth="1"/>
    <col min="3" max="3" width="6.8515625" style="0" customWidth="1"/>
    <col min="4" max="4" width="3.57421875" style="0" customWidth="1"/>
    <col min="5" max="6" width="7.8515625" style="0" customWidth="1"/>
    <col min="7" max="7" width="9.28125" style="0" customWidth="1"/>
    <col min="8" max="8" width="6.00390625" style="0" customWidth="1"/>
    <col min="9" max="9" width="5.7109375" style="0" customWidth="1"/>
    <col min="10" max="10" width="5.421875" style="0" customWidth="1"/>
    <col min="11" max="11" width="7.28125" style="0" customWidth="1"/>
    <col min="12" max="12" width="8.7109375" style="38" customWidth="1"/>
    <col min="13" max="13" width="9.00390625" style="0" customWidth="1"/>
    <col min="14" max="14" width="8.140625" style="0" customWidth="1"/>
  </cols>
  <sheetData>
    <row r="3" spans="2:12" ht="19.5" customHeight="1">
      <c r="B3" s="290" t="s">
        <v>34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2:11" ht="12.75">
      <c r="B4" s="39"/>
      <c r="C4" s="5"/>
      <c r="D4" s="5"/>
      <c r="E4" s="5"/>
      <c r="F4" s="5"/>
      <c r="G4" s="40"/>
      <c r="H4" s="5"/>
      <c r="I4" s="5"/>
      <c r="J4" s="5"/>
      <c r="K4" s="5"/>
    </row>
    <row r="5" spans="12:13" ht="7.5" customHeight="1">
      <c r="L5"/>
      <c r="M5" s="41"/>
    </row>
    <row r="6" spans="2:12" ht="15.75">
      <c r="B6" s="291" t="s">
        <v>35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</row>
    <row r="7" spans="7:12" ht="10.5" customHeight="1">
      <c r="G7" s="43"/>
      <c r="H7" s="43"/>
      <c r="L7"/>
    </row>
    <row r="8" spans="2:12" ht="12.75">
      <c r="B8" s="5"/>
      <c r="C8" s="5"/>
      <c r="D8" s="5"/>
      <c r="E8" s="5"/>
      <c r="F8" s="5"/>
      <c r="G8" s="292" t="s">
        <v>36</v>
      </c>
      <c r="H8" s="292"/>
      <c r="I8" s="292"/>
      <c r="J8" s="292"/>
      <c r="K8" s="292"/>
      <c r="L8" s="44">
        <f>DATE</f>
        <v>39722</v>
      </c>
    </row>
    <row r="9" spans="2:12" ht="10.5" customHeight="1">
      <c r="B9" s="45" t="s">
        <v>34</v>
      </c>
      <c r="C9" s="46"/>
      <c r="D9" s="46"/>
      <c r="E9" s="46"/>
      <c r="F9" s="47"/>
      <c r="G9" s="47"/>
      <c r="L9" s="48"/>
    </row>
    <row r="10" spans="2:13" ht="10.5" customHeight="1">
      <c r="B10" s="49"/>
      <c r="C10" s="50"/>
      <c r="D10" s="51"/>
      <c r="E10" s="51"/>
      <c r="F10" s="52" t="s">
        <v>37</v>
      </c>
      <c r="G10" s="53"/>
      <c r="H10" s="53"/>
      <c r="I10" s="53"/>
      <c r="J10" s="53"/>
      <c r="K10" s="54"/>
      <c r="L10" s="55" t="s">
        <v>37</v>
      </c>
      <c r="M10" s="56" t="s">
        <v>38</v>
      </c>
    </row>
    <row r="11" spans="2:13" ht="10.5" customHeight="1">
      <c r="B11" s="57" t="s">
        <v>39</v>
      </c>
      <c r="C11" s="57" t="s">
        <v>40</v>
      </c>
      <c r="D11" s="57" t="s">
        <v>20</v>
      </c>
      <c r="E11" s="58" t="s">
        <v>21</v>
      </c>
      <c r="F11" s="59" t="s">
        <v>41</v>
      </c>
      <c r="G11" s="60" t="s">
        <v>4</v>
      </c>
      <c r="H11" s="57" t="s">
        <v>42</v>
      </c>
      <c r="I11" s="57" t="s">
        <v>42</v>
      </c>
      <c r="J11" s="57" t="s">
        <v>43</v>
      </c>
      <c r="K11" s="57" t="s">
        <v>44</v>
      </c>
      <c r="L11" s="61" t="s">
        <v>45</v>
      </c>
      <c r="M11" s="62" t="s">
        <v>46</v>
      </c>
    </row>
    <row r="12" spans="2:13" ht="10.5" customHeight="1">
      <c r="B12" s="63"/>
      <c r="C12" s="63" t="s">
        <v>47</v>
      </c>
      <c r="D12" s="63"/>
      <c r="E12" s="64"/>
      <c r="F12" s="65" t="s">
        <v>48</v>
      </c>
      <c r="G12" s="66">
        <v>0.0785</v>
      </c>
      <c r="H12" s="67">
        <v>0.024</v>
      </c>
      <c r="I12" s="67">
        <v>0.051</v>
      </c>
      <c r="J12" s="67">
        <v>0.005</v>
      </c>
      <c r="K12" s="67">
        <v>0.01</v>
      </c>
      <c r="L12" s="68" t="s">
        <v>48</v>
      </c>
      <c r="M12" s="69"/>
    </row>
    <row r="13" spans="2:13" ht="7.5" customHeight="1">
      <c r="B13" s="70"/>
      <c r="C13" s="71"/>
      <c r="D13" s="71"/>
      <c r="E13" s="71"/>
      <c r="F13" s="72"/>
      <c r="G13" s="73"/>
      <c r="H13" s="73"/>
      <c r="I13" s="73"/>
      <c r="J13" s="73"/>
      <c r="K13" s="73"/>
      <c r="L13" s="74"/>
      <c r="M13" s="75"/>
    </row>
    <row r="14" spans="2:13" ht="12.75">
      <c r="B14" s="76"/>
      <c r="C14" s="77"/>
      <c r="D14" s="78" t="s">
        <v>49</v>
      </c>
      <c r="E14" s="78"/>
      <c r="F14" s="78"/>
      <c r="G14" s="78"/>
      <c r="H14" s="79"/>
      <c r="I14" s="79"/>
      <c r="J14" s="79"/>
      <c r="K14" s="79"/>
      <c r="L14" s="80" t="s">
        <v>50</v>
      </c>
      <c r="M14" s="81"/>
    </row>
    <row r="15" spans="2:13" ht="9.75" customHeight="1">
      <c r="B15" s="76"/>
      <c r="C15" s="77"/>
      <c r="D15" s="78" t="s">
        <v>51</v>
      </c>
      <c r="E15" s="78"/>
      <c r="F15" s="78"/>
      <c r="G15" s="78"/>
      <c r="H15" s="79"/>
      <c r="I15" s="79"/>
      <c r="J15" s="79"/>
      <c r="K15" s="79"/>
      <c r="L15" s="80"/>
      <c r="M15" s="81"/>
    </row>
    <row r="16" spans="2:13" ht="10.5" customHeight="1">
      <c r="B16" s="76"/>
      <c r="C16" s="77"/>
      <c r="D16" s="78" t="s">
        <v>52</v>
      </c>
      <c r="E16" s="78"/>
      <c r="F16" s="78"/>
      <c r="G16" s="78"/>
      <c r="H16" s="79"/>
      <c r="I16" s="79"/>
      <c r="J16" s="79"/>
      <c r="K16" s="79"/>
      <c r="L16" s="80"/>
      <c r="M16" s="81"/>
    </row>
    <row r="17" spans="2:13" ht="7.5" customHeight="1">
      <c r="B17" s="76"/>
      <c r="C17" s="77"/>
      <c r="D17" s="78"/>
      <c r="E17" s="78"/>
      <c r="F17" s="78"/>
      <c r="G17" s="78"/>
      <c r="H17" s="79"/>
      <c r="I17" s="79"/>
      <c r="J17" s="79"/>
      <c r="K17" s="79"/>
      <c r="L17" s="80"/>
      <c r="M17" s="81"/>
    </row>
    <row r="18" spans="2:13" ht="12.75">
      <c r="B18" s="82" t="s">
        <v>32</v>
      </c>
      <c r="C18" s="83"/>
      <c r="D18" s="84">
        <f>SUM(FORMULES!B70)</f>
        <v>499</v>
      </c>
      <c r="E18" s="85">
        <f>SUM(FORMULES!C70)</f>
        <v>430</v>
      </c>
      <c r="F18" s="86">
        <f aca="true" t="shared" si="0" ref="F18:F25">E18*PA/12</f>
        <v>1965.3687499999999</v>
      </c>
      <c r="G18" s="87">
        <f aca="true" t="shared" si="1" ref="G18:G25">F18*pension</f>
        <v>154.281446875</v>
      </c>
      <c r="H18" s="88">
        <f aca="true" t="shared" si="2" ref="H18:H25">(F18*97/100)*C.S.G.N.D</f>
        <v>45.753784499999995</v>
      </c>
      <c r="I18" s="88">
        <f aca="true" t="shared" si="3" ref="I18:I25">F18*97/100*C.S.G.D</f>
        <v>97.22679206249998</v>
      </c>
      <c r="J18" s="88">
        <f aca="true" t="shared" si="4" ref="J18:J25">F18*97/100*R.D.S</f>
        <v>9.532038437499999</v>
      </c>
      <c r="K18" s="88">
        <f aca="true" t="shared" si="5" ref="K18:K25">IF(F18-G18&gt;Seuil*BRUT,(F18-G18)*1/100,0)</f>
        <v>18.110873031249998</v>
      </c>
      <c r="L18" s="89">
        <f aca="true" t="shared" si="6" ref="L18:L25">F18-(G18+H18+I18+J18+K18)</f>
        <v>1640.4638150937499</v>
      </c>
      <c r="M18" s="88">
        <f aca="true" t="shared" si="7" ref="M18:M25">L18*6.55957</f>
        <v>10760.73722757451</v>
      </c>
    </row>
    <row r="19" spans="2:13" ht="12.75">
      <c r="B19" s="90">
        <v>7</v>
      </c>
      <c r="C19" s="90" t="s">
        <v>24</v>
      </c>
      <c r="D19" s="84">
        <f>SUM(FORMULES!B71)</f>
        <v>479</v>
      </c>
      <c r="E19" s="60">
        <f>SUM(FORMULES!C71)</f>
        <v>416</v>
      </c>
      <c r="F19" s="86">
        <f t="shared" si="0"/>
        <v>1901.3799999999999</v>
      </c>
      <c r="G19" s="87">
        <f t="shared" si="1"/>
        <v>149.25833</v>
      </c>
      <c r="H19" s="88">
        <f t="shared" si="2"/>
        <v>44.264126399999995</v>
      </c>
      <c r="I19" s="88">
        <f t="shared" si="3"/>
        <v>94.06126859999999</v>
      </c>
      <c r="J19" s="88">
        <f t="shared" si="4"/>
        <v>9.221693</v>
      </c>
      <c r="K19" s="88">
        <f t="shared" si="5"/>
        <v>17.5212167</v>
      </c>
      <c r="L19" s="89">
        <f t="shared" si="6"/>
        <v>1587.0533652999998</v>
      </c>
      <c r="M19" s="88">
        <f t="shared" si="7"/>
        <v>10410.38764342092</v>
      </c>
    </row>
    <row r="20" spans="2:13" ht="10.5" customHeight="1">
      <c r="B20" s="90">
        <v>6</v>
      </c>
      <c r="C20" s="90" t="s">
        <v>24</v>
      </c>
      <c r="D20" s="90">
        <f>SUM(FORMULES!B72)</f>
        <v>449</v>
      </c>
      <c r="E20" s="91">
        <f>SUM(FORMULES!C72)</f>
        <v>394</v>
      </c>
      <c r="F20" s="86">
        <f t="shared" si="0"/>
        <v>1800.8262499999998</v>
      </c>
      <c r="G20" s="87">
        <f t="shared" si="1"/>
        <v>141.36486062499998</v>
      </c>
      <c r="H20" s="88">
        <f t="shared" si="2"/>
        <v>41.9232351</v>
      </c>
      <c r="I20" s="88">
        <f t="shared" si="3"/>
        <v>89.08687458749999</v>
      </c>
      <c r="J20" s="88">
        <f t="shared" si="4"/>
        <v>8.7340073125</v>
      </c>
      <c r="K20" s="88">
        <f t="shared" si="5"/>
        <v>16.59461389375</v>
      </c>
      <c r="L20" s="89">
        <f t="shared" si="6"/>
        <v>1503.1226584812498</v>
      </c>
      <c r="M20" s="88">
        <f t="shared" si="7"/>
        <v>9859.838296893851</v>
      </c>
    </row>
    <row r="21" spans="2:13" ht="10.5" customHeight="1">
      <c r="B21" s="90">
        <v>5</v>
      </c>
      <c r="C21" s="90" t="s">
        <v>26</v>
      </c>
      <c r="D21" s="90">
        <f>SUM(FORMULES!B73)</f>
        <v>424</v>
      </c>
      <c r="E21" s="91">
        <f>SUM(FORMULES!C73)</f>
        <v>377</v>
      </c>
      <c r="F21" s="86">
        <f t="shared" si="0"/>
        <v>1723.125625</v>
      </c>
      <c r="G21" s="87">
        <f t="shared" si="1"/>
        <v>135.2653615625</v>
      </c>
      <c r="H21" s="88">
        <f t="shared" si="2"/>
        <v>40.11436455</v>
      </c>
      <c r="I21" s="88">
        <f t="shared" si="3"/>
        <v>85.24302466874998</v>
      </c>
      <c r="J21" s="88">
        <f t="shared" si="4"/>
        <v>8.357159281249999</v>
      </c>
      <c r="K21" s="88">
        <f t="shared" si="5"/>
        <v>15.878602634375</v>
      </c>
      <c r="L21" s="89">
        <f t="shared" si="6"/>
        <v>1438.267112303125</v>
      </c>
      <c r="M21" s="88">
        <f t="shared" si="7"/>
        <v>9434.413801850209</v>
      </c>
    </row>
    <row r="22" spans="2:13" ht="10.5" customHeight="1">
      <c r="B22" s="90">
        <v>4</v>
      </c>
      <c r="C22" s="90" t="s">
        <v>26</v>
      </c>
      <c r="D22" s="90">
        <f>SUM(FORMULES!B74)</f>
        <v>396</v>
      </c>
      <c r="E22" s="91">
        <f>SUM(FORMULES!C74)</f>
        <v>360</v>
      </c>
      <c r="F22" s="86">
        <f t="shared" si="0"/>
        <v>1645.425</v>
      </c>
      <c r="G22" s="87">
        <f t="shared" si="1"/>
        <v>129.1658625</v>
      </c>
      <c r="H22" s="88">
        <f t="shared" si="2"/>
        <v>38.305494</v>
      </c>
      <c r="I22" s="88">
        <f t="shared" si="3"/>
        <v>81.39917474999999</v>
      </c>
      <c r="J22" s="88">
        <f t="shared" si="4"/>
        <v>7.98031125</v>
      </c>
      <c r="K22" s="88">
        <f t="shared" si="5"/>
        <v>15.162591375</v>
      </c>
      <c r="L22" s="89">
        <f t="shared" si="6"/>
        <v>1373.411566125</v>
      </c>
      <c r="M22" s="88">
        <f t="shared" si="7"/>
        <v>9008.989306806567</v>
      </c>
    </row>
    <row r="23" spans="2:13" ht="10.5" customHeight="1">
      <c r="B23" s="90">
        <v>3</v>
      </c>
      <c r="C23" s="90" t="s">
        <v>26</v>
      </c>
      <c r="D23" s="90">
        <f>SUM(FORMULES!B75)</f>
        <v>377</v>
      </c>
      <c r="E23" s="91">
        <f>SUM(FORMULES!C75)</f>
        <v>347</v>
      </c>
      <c r="F23" s="86">
        <f t="shared" si="0"/>
        <v>1586.006875</v>
      </c>
      <c r="G23" s="87">
        <f t="shared" si="1"/>
        <v>124.5015396875</v>
      </c>
      <c r="H23" s="88">
        <f t="shared" si="2"/>
        <v>36.92224005</v>
      </c>
      <c r="I23" s="88">
        <f t="shared" si="3"/>
        <v>78.45976010624999</v>
      </c>
      <c r="J23" s="88">
        <f t="shared" si="4"/>
        <v>7.692133343749999</v>
      </c>
      <c r="K23" s="88">
        <f t="shared" si="5"/>
        <v>14.615053353124999</v>
      </c>
      <c r="L23" s="89">
        <f t="shared" si="6"/>
        <v>1323.8161484593752</v>
      </c>
      <c r="M23" s="88">
        <f t="shared" si="7"/>
        <v>8683.664692949664</v>
      </c>
    </row>
    <row r="24" spans="2:13" ht="10.5" customHeight="1">
      <c r="B24" s="90">
        <v>2</v>
      </c>
      <c r="C24" s="90" t="s">
        <v>27</v>
      </c>
      <c r="D24" s="90">
        <f>SUM(FORMULES!B76)</f>
        <v>362</v>
      </c>
      <c r="E24" s="91">
        <f>SUM(FORMULES!C76)</f>
        <v>336</v>
      </c>
      <c r="F24" s="86">
        <f t="shared" si="0"/>
        <v>1535.7299999999998</v>
      </c>
      <c r="G24" s="87">
        <f t="shared" si="1"/>
        <v>120.55480499999999</v>
      </c>
      <c r="H24" s="88">
        <f t="shared" si="2"/>
        <v>35.751794399999994</v>
      </c>
      <c r="I24" s="88">
        <f t="shared" si="3"/>
        <v>75.97256309999997</v>
      </c>
      <c r="J24" s="88">
        <f t="shared" si="4"/>
        <v>7.448290499999999</v>
      </c>
      <c r="K24" s="88">
        <f t="shared" si="5"/>
        <v>14.151751949999998</v>
      </c>
      <c r="L24" s="89">
        <f t="shared" si="6"/>
        <v>1281.8507950499998</v>
      </c>
      <c r="M24" s="88">
        <f t="shared" si="7"/>
        <v>8408.390019686127</v>
      </c>
    </row>
    <row r="25" spans="2:13" ht="10.5" customHeight="1">
      <c r="B25" s="90">
        <v>1</v>
      </c>
      <c r="C25" s="90" t="s">
        <v>27</v>
      </c>
      <c r="D25" s="90">
        <f>SUM(FORMULES!B77)</f>
        <v>347</v>
      </c>
      <c r="E25" s="91">
        <f>SUM(FORMULES!C77)</f>
        <v>325</v>
      </c>
      <c r="F25" s="86">
        <f t="shared" si="0"/>
        <v>1485.453125</v>
      </c>
      <c r="G25" s="87">
        <f t="shared" si="1"/>
        <v>116.6080703125</v>
      </c>
      <c r="H25" s="88">
        <f t="shared" si="2"/>
        <v>34.58134875</v>
      </c>
      <c r="I25" s="88">
        <f t="shared" si="3"/>
        <v>73.48536609374999</v>
      </c>
      <c r="J25" s="88">
        <f t="shared" si="4"/>
        <v>7.204447656249999</v>
      </c>
      <c r="K25" s="88">
        <f t="shared" si="5"/>
        <v>13.688450546874998</v>
      </c>
      <c r="L25" s="89">
        <f t="shared" si="6"/>
        <v>1239.885441640625</v>
      </c>
      <c r="M25" s="88">
        <f t="shared" si="7"/>
        <v>8133.1153464225945</v>
      </c>
    </row>
    <row r="26" spans="2:13" ht="10.5" customHeight="1">
      <c r="B26" s="91"/>
      <c r="C26" s="60"/>
      <c r="D26" s="60"/>
      <c r="E26" s="60"/>
      <c r="F26" s="92"/>
      <c r="G26" s="93"/>
      <c r="H26" s="93"/>
      <c r="I26" s="93"/>
      <c r="J26" s="93"/>
      <c r="K26" s="93"/>
      <c r="L26" s="74"/>
      <c r="M26" s="88"/>
    </row>
    <row r="27" spans="2:13" ht="10.5" customHeight="1">
      <c r="B27" s="76"/>
      <c r="C27" s="77"/>
      <c r="D27" s="78" t="s">
        <v>53</v>
      </c>
      <c r="E27" s="78"/>
      <c r="F27" s="78"/>
      <c r="G27" s="94"/>
      <c r="H27" s="94"/>
      <c r="I27" s="94"/>
      <c r="J27" s="94"/>
      <c r="K27" s="94"/>
      <c r="L27" s="95" t="s">
        <v>54</v>
      </c>
      <c r="M27" s="88"/>
    </row>
    <row r="28" spans="2:15" ht="10.5" customHeight="1">
      <c r="B28" s="76"/>
      <c r="C28" s="77"/>
      <c r="D28" s="96" t="s">
        <v>55</v>
      </c>
      <c r="E28" s="96"/>
      <c r="F28" s="96"/>
      <c r="G28" s="96"/>
      <c r="H28" s="94"/>
      <c r="I28" s="94"/>
      <c r="J28" s="94"/>
      <c r="K28" s="94"/>
      <c r="L28" s="94"/>
      <c r="M28" s="87"/>
      <c r="O28" s="1"/>
    </row>
    <row r="29" spans="2:13" ht="10.5" customHeight="1">
      <c r="B29" s="76"/>
      <c r="C29" s="77"/>
      <c r="D29" s="78" t="s">
        <v>56</v>
      </c>
      <c r="E29" s="78"/>
      <c r="F29" s="78"/>
      <c r="G29" s="94"/>
      <c r="H29" s="94"/>
      <c r="I29" s="94"/>
      <c r="J29" s="94"/>
      <c r="K29" s="94"/>
      <c r="L29" s="95"/>
      <c r="M29" s="88"/>
    </row>
    <row r="30" spans="2:13" ht="7.5" customHeight="1">
      <c r="B30" s="76"/>
      <c r="C30" s="77"/>
      <c r="D30" s="78"/>
      <c r="E30" s="78"/>
      <c r="F30" s="78"/>
      <c r="G30" s="94"/>
      <c r="H30" s="94"/>
      <c r="I30" s="94"/>
      <c r="J30" s="94"/>
      <c r="K30" s="94"/>
      <c r="L30" s="95"/>
      <c r="M30" s="88"/>
    </row>
    <row r="31" spans="2:13" ht="10.5" customHeight="1">
      <c r="B31" s="91">
        <v>11</v>
      </c>
      <c r="C31" s="97"/>
      <c r="D31" s="85">
        <f>SUM(FORMULES!B56)</f>
        <v>446</v>
      </c>
      <c r="E31" s="90">
        <f>SUM(FORMULES!C56)</f>
        <v>392</v>
      </c>
      <c r="F31" s="86">
        <f aca="true" t="shared" si="8" ref="F31:F41">E31*PA/12</f>
        <v>1791.6849999999997</v>
      </c>
      <c r="G31" s="87">
        <f aca="true" t="shared" si="9" ref="G31:G41">F31*pension</f>
        <v>140.64727249999999</v>
      </c>
      <c r="H31" s="88">
        <f aca="true" t="shared" si="10" ref="H31:H41">(F31*97/100)*C.S.G.N.D</f>
        <v>41.71042679999999</v>
      </c>
      <c r="I31" s="88">
        <f aca="true" t="shared" si="11" ref="I31:I41">F31*97/100*C.S.G.D</f>
        <v>88.63465694999998</v>
      </c>
      <c r="J31" s="88">
        <f aca="true" t="shared" si="12" ref="J31:J41">F31*97/100*R.D.S</f>
        <v>8.68967225</v>
      </c>
      <c r="K31" s="88">
        <f aca="true" t="shared" si="13" ref="K31:K41">IF(F31-G31&gt;Seuil*BRUT,(F31-G31)*1/100,0)</f>
        <v>16.510377274999996</v>
      </c>
      <c r="L31" s="89">
        <f aca="true" t="shared" si="14" ref="L31:L41">F31-(G31+H31+I31+J31+K31)</f>
        <v>1495.4925942249997</v>
      </c>
      <c r="M31" s="88">
        <f aca="true" t="shared" si="15" ref="M31:M41">L31*6.55957</f>
        <v>9809.788356300482</v>
      </c>
    </row>
    <row r="32" spans="2:13" ht="10.5" customHeight="1">
      <c r="B32" s="90">
        <v>10</v>
      </c>
      <c r="C32" s="90" t="s">
        <v>24</v>
      </c>
      <c r="D32" s="90">
        <f>FORMULES!B57</f>
        <v>427</v>
      </c>
      <c r="E32" s="98">
        <f>FORMULES!C57</f>
        <v>379</v>
      </c>
      <c r="F32" s="86">
        <f t="shared" si="8"/>
        <v>1732.266875</v>
      </c>
      <c r="G32" s="87">
        <f t="shared" si="9"/>
        <v>135.9829496875</v>
      </c>
      <c r="H32" s="88">
        <f t="shared" si="10"/>
        <v>40.32717285</v>
      </c>
      <c r="I32" s="88">
        <f t="shared" si="11"/>
        <v>85.69524230625</v>
      </c>
      <c r="J32" s="88">
        <f t="shared" si="12"/>
        <v>8.401494343749999</v>
      </c>
      <c r="K32" s="88">
        <f t="shared" si="13"/>
        <v>15.962839253125</v>
      </c>
      <c r="L32" s="89">
        <f t="shared" si="14"/>
        <v>1445.897176559375</v>
      </c>
      <c r="M32" s="88">
        <f t="shared" si="15"/>
        <v>9484.46374244358</v>
      </c>
    </row>
    <row r="33" spans="2:13" ht="10.5" customHeight="1">
      <c r="B33" s="90">
        <v>9</v>
      </c>
      <c r="C33" s="90" t="s">
        <v>24</v>
      </c>
      <c r="D33" s="90">
        <f>FORMULES!B58</f>
        <v>398</v>
      </c>
      <c r="E33" s="98">
        <f>FORMULES!C58</f>
        <v>362</v>
      </c>
      <c r="F33" s="86">
        <f t="shared" si="8"/>
        <v>1654.5662499999999</v>
      </c>
      <c r="G33" s="87">
        <f t="shared" si="9"/>
        <v>129.883450625</v>
      </c>
      <c r="H33" s="88">
        <f t="shared" si="10"/>
        <v>38.518302299999995</v>
      </c>
      <c r="I33" s="88">
        <f t="shared" si="11"/>
        <v>81.85139238749998</v>
      </c>
      <c r="J33" s="88">
        <f t="shared" si="12"/>
        <v>8.0246463125</v>
      </c>
      <c r="K33" s="88">
        <f t="shared" si="13"/>
        <v>15.246827993749998</v>
      </c>
      <c r="L33" s="89">
        <f t="shared" si="14"/>
        <v>1381.04163038125</v>
      </c>
      <c r="M33" s="88">
        <f t="shared" si="15"/>
        <v>9059.039247399935</v>
      </c>
    </row>
    <row r="34" spans="2:13" ht="10.5" customHeight="1">
      <c r="B34" s="90">
        <v>8</v>
      </c>
      <c r="C34" s="90" t="s">
        <v>24</v>
      </c>
      <c r="D34" s="90">
        <f>FORMULES!B59</f>
        <v>380</v>
      </c>
      <c r="E34" s="98">
        <f>FORMULES!C59</f>
        <v>350</v>
      </c>
      <c r="F34" s="86">
        <f t="shared" si="8"/>
        <v>1599.71875</v>
      </c>
      <c r="G34" s="87">
        <f t="shared" si="9"/>
        <v>125.577921875</v>
      </c>
      <c r="H34" s="88">
        <f t="shared" si="10"/>
        <v>37.2414525</v>
      </c>
      <c r="I34" s="88">
        <f t="shared" si="11"/>
        <v>79.13808656249999</v>
      </c>
      <c r="J34" s="88">
        <f t="shared" si="12"/>
        <v>7.758635937499999</v>
      </c>
      <c r="K34" s="88">
        <f t="shared" si="13"/>
        <v>14.741408281250001</v>
      </c>
      <c r="L34" s="89">
        <f t="shared" si="14"/>
        <v>1335.2612448437499</v>
      </c>
      <c r="M34" s="88">
        <f t="shared" si="15"/>
        <v>8758.739603839716</v>
      </c>
    </row>
    <row r="35" spans="2:13" ht="10.5" customHeight="1">
      <c r="B35" s="90">
        <v>7</v>
      </c>
      <c r="C35" s="90" t="s">
        <v>24</v>
      </c>
      <c r="D35" s="90">
        <f>FORMULES!B60</f>
        <v>364</v>
      </c>
      <c r="E35" s="98">
        <f>FORMULES!C60</f>
        <v>338</v>
      </c>
      <c r="F35" s="86">
        <f t="shared" si="8"/>
        <v>1544.87125</v>
      </c>
      <c r="G35" s="87">
        <f t="shared" si="9"/>
        <v>121.272393125</v>
      </c>
      <c r="H35" s="88">
        <f t="shared" si="10"/>
        <v>35.96460269999999</v>
      </c>
      <c r="I35" s="88">
        <f t="shared" si="11"/>
        <v>76.42478073749999</v>
      </c>
      <c r="J35" s="88">
        <f t="shared" si="12"/>
        <v>7.492625562499999</v>
      </c>
      <c r="K35" s="88">
        <f t="shared" si="13"/>
        <v>14.235988568749999</v>
      </c>
      <c r="L35" s="89">
        <f t="shared" si="14"/>
        <v>1289.4808593062498</v>
      </c>
      <c r="M35" s="88">
        <f t="shared" si="15"/>
        <v>8458.439960279497</v>
      </c>
    </row>
    <row r="36" spans="2:13" ht="10.5" customHeight="1">
      <c r="B36" s="90">
        <v>6</v>
      </c>
      <c r="C36" s="90" t="s">
        <v>26</v>
      </c>
      <c r="D36" s="90">
        <f>FORMULES!B61</f>
        <v>351</v>
      </c>
      <c r="E36" s="98">
        <f>FORMULES!C61</f>
        <v>328</v>
      </c>
      <c r="F36" s="86">
        <f t="shared" si="8"/>
        <v>1499.165</v>
      </c>
      <c r="G36" s="87">
        <f t="shared" si="9"/>
        <v>117.68445249999999</v>
      </c>
      <c r="H36" s="88">
        <f t="shared" si="10"/>
        <v>34.900561200000006</v>
      </c>
      <c r="I36" s="88">
        <f t="shared" si="11"/>
        <v>74.16369255000001</v>
      </c>
      <c r="J36" s="88">
        <f t="shared" si="12"/>
        <v>7.270950250000001</v>
      </c>
      <c r="K36" s="88">
        <f t="shared" si="13"/>
        <v>13.814805475</v>
      </c>
      <c r="L36" s="89">
        <f t="shared" si="14"/>
        <v>1251.330538025</v>
      </c>
      <c r="M36" s="88">
        <f t="shared" si="15"/>
        <v>8208.190257312648</v>
      </c>
    </row>
    <row r="37" spans="2:13" ht="10.5" customHeight="1">
      <c r="B37" s="90">
        <v>5</v>
      </c>
      <c r="C37" s="90" t="s">
        <v>26</v>
      </c>
      <c r="D37" s="90">
        <f>FORMULES!B62</f>
        <v>336</v>
      </c>
      <c r="E37" s="98">
        <f>FORMULES!C62</f>
        <v>318</v>
      </c>
      <c r="F37" s="86">
        <f t="shared" si="8"/>
        <v>1453.4587499999998</v>
      </c>
      <c r="G37" s="87">
        <f t="shared" si="9"/>
        <v>114.09651187499999</v>
      </c>
      <c r="H37" s="88">
        <f t="shared" si="10"/>
        <v>33.83651969999999</v>
      </c>
      <c r="I37" s="88">
        <f t="shared" si="11"/>
        <v>71.90260436249997</v>
      </c>
      <c r="J37" s="88">
        <f t="shared" si="12"/>
        <v>7.049274937499998</v>
      </c>
      <c r="K37" s="88">
        <f t="shared" si="13"/>
        <v>13.393622381249997</v>
      </c>
      <c r="L37" s="89">
        <f t="shared" si="14"/>
        <v>1213.18021674375</v>
      </c>
      <c r="M37" s="88">
        <f t="shared" si="15"/>
        <v>7957.9405543458</v>
      </c>
    </row>
    <row r="38" spans="2:13" ht="10.5" customHeight="1">
      <c r="B38" s="90">
        <v>4</v>
      </c>
      <c r="C38" s="90" t="s">
        <v>26</v>
      </c>
      <c r="D38" s="90">
        <f>FORMULES!B63</f>
        <v>322</v>
      </c>
      <c r="E38" s="98">
        <f>FORMULES!C63</f>
        <v>308</v>
      </c>
      <c r="F38" s="86">
        <f t="shared" si="8"/>
        <v>1407.7524999999998</v>
      </c>
      <c r="G38" s="87">
        <f t="shared" si="9"/>
        <v>110.50857124999999</v>
      </c>
      <c r="H38" s="88">
        <f t="shared" si="10"/>
        <v>32.772478199999995</v>
      </c>
      <c r="I38" s="88">
        <f t="shared" si="11"/>
        <v>69.64151617499999</v>
      </c>
      <c r="J38" s="88">
        <f t="shared" si="12"/>
        <v>6.8275996249999995</v>
      </c>
      <c r="K38" s="88">
        <f t="shared" si="13"/>
        <v>0</v>
      </c>
      <c r="L38" s="89">
        <f t="shared" si="14"/>
        <v>1188.0023347499998</v>
      </c>
      <c r="M38" s="88">
        <f t="shared" si="15"/>
        <v>7792.784474956056</v>
      </c>
    </row>
    <row r="39" spans="2:13" ht="10.5" customHeight="1">
      <c r="B39" s="90">
        <v>3</v>
      </c>
      <c r="C39" s="90" t="s">
        <v>27</v>
      </c>
      <c r="D39" s="90">
        <f>FORMULES!B64</f>
        <v>307</v>
      </c>
      <c r="E39" s="98">
        <f>FORMULES!C64</f>
        <v>298</v>
      </c>
      <c r="F39" s="86">
        <f t="shared" si="8"/>
        <v>1362.0462499999999</v>
      </c>
      <c r="G39" s="87">
        <f t="shared" si="9"/>
        <v>106.92063062499999</v>
      </c>
      <c r="H39" s="88">
        <f t="shared" si="10"/>
        <v>31.708436699999996</v>
      </c>
      <c r="I39" s="88">
        <f t="shared" si="11"/>
        <v>67.38042798749998</v>
      </c>
      <c r="J39" s="88">
        <f t="shared" si="12"/>
        <v>6.605924312499999</v>
      </c>
      <c r="K39" s="88">
        <f t="shared" si="13"/>
        <v>0</v>
      </c>
      <c r="L39" s="89">
        <f t="shared" si="14"/>
        <v>1149.430830375</v>
      </c>
      <c r="M39" s="88">
        <f t="shared" si="15"/>
        <v>7539.771992002938</v>
      </c>
    </row>
    <row r="40" spans="2:13" ht="10.5" customHeight="1">
      <c r="B40" s="90">
        <v>2</v>
      </c>
      <c r="C40" s="90" t="s">
        <v>27</v>
      </c>
      <c r="D40" s="90">
        <f>FORMULES!B65</f>
        <v>302</v>
      </c>
      <c r="E40" s="98">
        <f>FORMULES!C65</f>
        <v>294</v>
      </c>
      <c r="F40" s="86">
        <f t="shared" si="8"/>
        <v>1343.7637499999998</v>
      </c>
      <c r="G40" s="87">
        <f t="shared" si="9"/>
        <v>105.48545437499999</v>
      </c>
      <c r="H40" s="88">
        <f t="shared" si="10"/>
        <v>31.282820099999995</v>
      </c>
      <c r="I40" s="88">
        <f t="shared" si="11"/>
        <v>66.47599271249999</v>
      </c>
      <c r="J40" s="88">
        <f t="shared" si="12"/>
        <v>6.517254187499999</v>
      </c>
      <c r="K40" s="88">
        <f t="shared" si="13"/>
        <v>0</v>
      </c>
      <c r="L40" s="89">
        <f t="shared" si="14"/>
        <v>1134.0022286249998</v>
      </c>
      <c r="M40" s="88">
        <f t="shared" si="15"/>
        <v>7438.56699882169</v>
      </c>
    </row>
    <row r="41" spans="2:13" ht="10.5" customHeight="1">
      <c r="B41" s="90">
        <v>1</v>
      </c>
      <c r="C41" s="90" t="s">
        <v>28</v>
      </c>
      <c r="D41" s="90">
        <f>FORMULES!B66</f>
        <v>299</v>
      </c>
      <c r="E41" s="98">
        <f>FORMULES!C66</f>
        <v>292</v>
      </c>
      <c r="F41" s="86">
        <f t="shared" si="8"/>
        <v>1334.6225</v>
      </c>
      <c r="G41" s="87">
        <f t="shared" si="9"/>
        <v>104.76786625</v>
      </c>
      <c r="H41" s="88">
        <f t="shared" si="10"/>
        <v>31.0700118</v>
      </c>
      <c r="I41" s="88">
        <f t="shared" si="11"/>
        <v>66.02377507499999</v>
      </c>
      <c r="J41" s="88">
        <f t="shared" si="12"/>
        <v>6.472919125</v>
      </c>
      <c r="K41" s="88">
        <f t="shared" si="13"/>
        <v>0</v>
      </c>
      <c r="L41" s="89">
        <f t="shared" si="14"/>
        <v>1126.2879277499999</v>
      </c>
      <c r="M41" s="88">
        <f t="shared" si="15"/>
        <v>7387.964502231067</v>
      </c>
    </row>
    <row r="42" spans="2:13" ht="9" customHeight="1">
      <c r="B42" s="91"/>
      <c r="C42" s="60"/>
      <c r="D42" s="99"/>
      <c r="E42" s="60"/>
      <c r="F42" s="92"/>
      <c r="G42" s="93"/>
      <c r="H42" s="93"/>
      <c r="I42" s="93"/>
      <c r="J42" s="93"/>
      <c r="K42" s="93"/>
      <c r="L42" s="74"/>
      <c r="M42" s="88"/>
    </row>
    <row r="43" spans="2:13" ht="10.5" customHeight="1">
      <c r="B43" s="76"/>
      <c r="C43" s="77"/>
      <c r="D43" s="293" t="s">
        <v>57</v>
      </c>
      <c r="E43" s="293"/>
      <c r="F43" s="293"/>
      <c r="G43" s="293"/>
      <c r="H43" s="293"/>
      <c r="I43" s="293"/>
      <c r="J43" s="100"/>
      <c r="K43" s="94"/>
      <c r="L43" s="95" t="s">
        <v>58</v>
      </c>
      <c r="M43" s="88"/>
    </row>
    <row r="44" spans="2:13" ht="10.5" customHeight="1">
      <c r="B44" s="76"/>
      <c r="C44" s="77"/>
      <c r="D44" s="96" t="s">
        <v>59</v>
      </c>
      <c r="E44" s="96"/>
      <c r="F44" s="96"/>
      <c r="G44" s="96"/>
      <c r="H44" s="96"/>
      <c r="I44" s="96"/>
      <c r="J44" s="100"/>
      <c r="K44" s="94"/>
      <c r="L44" s="95"/>
      <c r="M44" s="88"/>
    </row>
    <row r="45" spans="2:13" ht="10.5" customHeight="1">
      <c r="B45" s="76"/>
      <c r="C45" s="77"/>
      <c r="D45" s="96" t="s">
        <v>60</v>
      </c>
      <c r="E45" s="96"/>
      <c r="F45" s="96"/>
      <c r="G45" s="96"/>
      <c r="H45" s="96"/>
      <c r="I45" s="96"/>
      <c r="J45" s="100"/>
      <c r="K45" s="94"/>
      <c r="L45" s="95"/>
      <c r="M45" s="88"/>
    </row>
    <row r="46" spans="2:13" ht="7.5" customHeight="1">
      <c r="B46" s="76"/>
      <c r="C46" s="77"/>
      <c r="D46" s="96"/>
      <c r="E46" s="96"/>
      <c r="F46" s="96"/>
      <c r="G46" s="96"/>
      <c r="H46" s="96"/>
      <c r="I46" s="96"/>
      <c r="J46" s="100"/>
      <c r="K46" s="94"/>
      <c r="L46" s="95"/>
      <c r="M46" s="88"/>
    </row>
    <row r="47" spans="2:13" ht="10.5" customHeight="1">
      <c r="B47" s="91">
        <v>11</v>
      </c>
      <c r="C47" s="97"/>
      <c r="D47" s="85">
        <f>SUM(FORMULES!B42)</f>
        <v>413</v>
      </c>
      <c r="E47" s="90">
        <f>SUM(FORMULES!C42)</f>
        <v>369</v>
      </c>
      <c r="F47" s="86">
        <f aca="true" t="shared" si="16" ref="F47:F57">E47*PA/12</f>
        <v>1686.5606249999998</v>
      </c>
      <c r="G47" s="87">
        <f aca="true" t="shared" si="17" ref="G47:G57">F47*pension</f>
        <v>132.39500906249998</v>
      </c>
      <c r="H47" s="88">
        <f aca="true" t="shared" si="18" ref="H47:H57">(F47*97/100)*C.S.G.N.D</f>
        <v>39.263131349999995</v>
      </c>
      <c r="I47" s="88">
        <f aca="true" t="shared" si="19" ref="I47:I57">F47*97/100*C.S.G.D</f>
        <v>83.43415411874999</v>
      </c>
      <c r="J47" s="88">
        <f aca="true" t="shared" si="20" ref="J47:J57">F47*97/100*R.D.S</f>
        <v>8.17981903125</v>
      </c>
      <c r="K47" s="88">
        <f aca="true" t="shared" si="21" ref="K47:K57">IF(F47-G47&gt;Seuil*BRUT,(F47-G47)*1/100,0)</f>
        <v>15.541656159374998</v>
      </c>
      <c r="L47" s="89">
        <f aca="true" t="shared" si="22" ref="L47:L57">F47-(G47+H47+I47+J47+K47)</f>
        <v>1407.746855278125</v>
      </c>
      <c r="M47" s="88">
        <f aca="true" t="shared" si="23" ref="M47:M57">L47*6.55957</f>
        <v>9234.21403947673</v>
      </c>
    </row>
    <row r="48" spans="2:13" ht="10.5" customHeight="1">
      <c r="B48" s="90">
        <v>10</v>
      </c>
      <c r="C48" s="90" t="s">
        <v>24</v>
      </c>
      <c r="D48" s="90">
        <f>FORMULES!B43</f>
        <v>389</v>
      </c>
      <c r="E48" s="98">
        <f>FORMULES!C43</f>
        <v>356</v>
      </c>
      <c r="F48" s="86">
        <f t="shared" si="16"/>
        <v>1627.1425</v>
      </c>
      <c r="G48" s="87">
        <f t="shared" si="17"/>
        <v>127.73068624999999</v>
      </c>
      <c r="H48" s="88">
        <f t="shared" si="18"/>
        <v>37.8798774</v>
      </c>
      <c r="I48" s="88">
        <f t="shared" si="19"/>
        <v>80.49473947499999</v>
      </c>
      <c r="J48" s="88">
        <f t="shared" si="20"/>
        <v>7.891641124999999</v>
      </c>
      <c r="K48" s="88">
        <f t="shared" si="21"/>
        <v>14.9941181375</v>
      </c>
      <c r="L48" s="89">
        <f t="shared" si="22"/>
        <v>1358.1514376124999</v>
      </c>
      <c r="M48" s="88">
        <f t="shared" si="23"/>
        <v>8908.889425619825</v>
      </c>
    </row>
    <row r="49" spans="2:13" ht="10.5" customHeight="1">
      <c r="B49" s="90">
        <v>9</v>
      </c>
      <c r="C49" s="90" t="s">
        <v>24</v>
      </c>
      <c r="D49" s="90">
        <f>FORMULES!B44</f>
        <v>374</v>
      </c>
      <c r="E49" s="98">
        <f>FORMULES!C44</f>
        <v>345</v>
      </c>
      <c r="F49" s="86">
        <f t="shared" si="16"/>
        <v>1576.8656249999997</v>
      </c>
      <c r="G49" s="87">
        <f t="shared" si="17"/>
        <v>123.78395156249998</v>
      </c>
      <c r="H49" s="88">
        <f t="shared" si="18"/>
        <v>36.70943174999999</v>
      </c>
      <c r="I49" s="88">
        <f t="shared" si="19"/>
        <v>78.00754246874999</v>
      </c>
      <c r="J49" s="88">
        <f t="shared" si="20"/>
        <v>7.647798281249999</v>
      </c>
      <c r="K49" s="88">
        <f t="shared" si="21"/>
        <v>14.530816734374996</v>
      </c>
      <c r="L49" s="89">
        <f t="shared" si="22"/>
        <v>1316.1860842031247</v>
      </c>
      <c r="M49" s="88">
        <f t="shared" si="23"/>
        <v>8633.61475235629</v>
      </c>
    </row>
    <row r="50" spans="2:13" ht="10.5" customHeight="1">
      <c r="B50" s="90">
        <v>8</v>
      </c>
      <c r="C50" s="90" t="s">
        <v>24</v>
      </c>
      <c r="D50" s="90">
        <f>FORMULES!B45</f>
        <v>360</v>
      </c>
      <c r="E50" s="98">
        <f>FORMULES!C45</f>
        <v>335</v>
      </c>
      <c r="F50" s="86">
        <f t="shared" si="16"/>
        <v>1531.159375</v>
      </c>
      <c r="G50" s="87">
        <f t="shared" si="17"/>
        <v>120.19601093749999</v>
      </c>
      <c r="H50" s="88">
        <f t="shared" si="18"/>
        <v>35.645390250000005</v>
      </c>
      <c r="I50" s="88">
        <f t="shared" si="19"/>
        <v>75.74645428125001</v>
      </c>
      <c r="J50" s="88">
        <f t="shared" si="20"/>
        <v>7.4261229687500006</v>
      </c>
      <c r="K50" s="88">
        <f t="shared" si="21"/>
        <v>14.109633640624999</v>
      </c>
      <c r="L50" s="89">
        <f t="shared" si="22"/>
        <v>1278.035762921875</v>
      </c>
      <c r="M50" s="88">
        <f t="shared" si="23"/>
        <v>8383.365049389444</v>
      </c>
    </row>
    <row r="51" spans="2:13" ht="10.5" customHeight="1">
      <c r="B51" s="90">
        <v>7</v>
      </c>
      <c r="C51" s="90" t="s">
        <v>24</v>
      </c>
      <c r="D51" s="90">
        <f>FORMULES!B46</f>
        <v>347</v>
      </c>
      <c r="E51" s="98">
        <f>FORMULES!C46</f>
        <v>325</v>
      </c>
      <c r="F51" s="86">
        <f t="shared" si="16"/>
        <v>1485.453125</v>
      </c>
      <c r="G51" s="87">
        <f t="shared" si="17"/>
        <v>116.6080703125</v>
      </c>
      <c r="H51" s="88">
        <f t="shared" si="18"/>
        <v>34.58134875</v>
      </c>
      <c r="I51" s="88">
        <f t="shared" si="19"/>
        <v>73.48536609374999</v>
      </c>
      <c r="J51" s="88">
        <f t="shared" si="20"/>
        <v>7.204447656249999</v>
      </c>
      <c r="K51" s="88">
        <f t="shared" si="21"/>
        <v>13.688450546874998</v>
      </c>
      <c r="L51" s="89">
        <f t="shared" si="22"/>
        <v>1239.885441640625</v>
      </c>
      <c r="M51" s="88">
        <f t="shared" si="23"/>
        <v>8133.1153464225945</v>
      </c>
    </row>
    <row r="52" spans="2:13" ht="10.5" customHeight="1">
      <c r="B52" s="90">
        <v>6</v>
      </c>
      <c r="C52" s="90" t="s">
        <v>26</v>
      </c>
      <c r="D52" s="90">
        <f>FORMULES!B47</f>
        <v>333</v>
      </c>
      <c r="E52" s="98">
        <f>FORMULES!C47</f>
        <v>316</v>
      </c>
      <c r="F52" s="86">
        <f t="shared" si="16"/>
        <v>1444.3174999999999</v>
      </c>
      <c r="G52" s="87">
        <f t="shared" si="17"/>
        <v>113.37892374999998</v>
      </c>
      <c r="H52" s="88">
        <f t="shared" si="18"/>
        <v>33.6237114</v>
      </c>
      <c r="I52" s="88">
        <f t="shared" si="19"/>
        <v>71.45038672499999</v>
      </c>
      <c r="J52" s="88">
        <f t="shared" si="20"/>
        <v>7.004939874999999</v>
      </c>
      <c r="K52" s="88">
        <f t="shared" si="21"/>
        <v>13.309385762499998</v>
      </c>
      <c r="L52" s="89">
        <f t="shared" si="22"/>
        <v>1205.5501524874999</v>
      </c>
      <c r="M52" s="88">
        <f t="shared" si="23"/>
        <v>7907.890613752429</v>
      </c>
    </row>
    <row r="53" spans="2:13" ht="10.5" customHeight="1">
      <c r="B53" s="90">
        <v>5</v>
      </c>
      <c r="C53" s="90" t="s">
        <v>26</v>
      </c>
      <c r="D53" s="90">
        <f>FORMULES!B48</f>
        <v>323</v>
      </c>
      <c r="E53" s="98">
        <f>FORMULES!C48</f>
        <v>308</v>
      </c>
      <c r="F53" s="86">
        <f t="shared" si="16"/>
        <v>1407.7524999999998</v>
      </c>
      <c r="G53" s="87">
        <f t="shared" si="17"/>
        <v>110.50857124999999</v>
      </c>
      <c r="H53" s="88">
        <f t="shared" si="18"/>
        <v>32.772478199999995</v>
      </c>
      <c r="I53" s="88">
        <f t="shared" si="19"/>
        <v>69.64151617499999</v>
      </c>
      <c r="J53" s="88">
        <f t="shared" si="20"/>
        <v>6.8275996249999995</v>
      </c>
      <c r="K53" s="88">
        <f t="shared" si="21"/>
        <v>0</v>
      </c>
      <c r="L53" s="89">
        <f t="shared" si="22"/>
        <v>1188.0023347499998</v>
      </c>
      <c r="M53" s="88">
        <f t="shared" si="23"/>
        <v>7792.784474956056</v>
      </c>
    </row>
    <row r="54" spans="2:13" ht="10.5" customHeight="1">
      <c r="B54" s="90">
        <v>4</v>
      </c>
      <c r="C54" s="90" t="s">
        <v>26</v>
      </c>
      <c r="D54" s="90">
        <f>FORMULES!B49</f>
        <v>310</v>
      </c>
      <c r="E54" s="98">
        <f>FORMULES!C49</f>
        <v>300</v>
      </c>
      <c r="F54" s="86">
        <f t="shared" si="16"/>
        <v>1371.1875</v>
      </c>
      <c r="G54" s="87">
        <f t="shared" si="17"/>
        <v>107.63821875000001</v>
      </c>
      <c r="H54" s="88">
        <f t="shared" si="18"/>
        <v>31.921245000000003</v>
      </c>
      <c r="I54" s="88">
        <f t="shared" si="19"/>
        <v>67.832645625</v>
      </c>
      <c r="J54" s="88">
        <f t="shared" si="20"/>
        <v>6.650259375000001</v>
      </c>
      <c r="K54" s="88">
        <f t="shared" si="21"/>
        <v>0</v>
      </c>
      <c r="L54" s="89">
        <f t="shared" si="22"/>
        <v>1157.14513125</v>
      </c>
      <c r="M54" s="88">
        <f t="shared" si="23"/>
        <v>7590.374488593563</v>
      </c>
    </row>
    <row r="55" spans="2:13" ht="10.5" customHeight="1">
      <c r="B55" s="90">
        <v>3</v>
      </c>
      <c r="C55" s="90" t="s">
        <v>27</v>
      </c>
      <c r="D55" s="90">
        <f>FORMULES!B50</f>
        <v>303</v>
      </c>
      <c r="E55" s="98">
        <f>FORMULES!C50</f>
        <v>295</v>
      </c>
      <c r="F55" s="86">
        <f t="shared" si="16"/>
        <v>1348.334375</v>
      </c>
      <c r="G55" s="87">
        <f t="shared" si="17"/>
        <v>105.8442484375</v>
      </c>
      <c r="H55" s="88">
        <f t="shared" si="18"/>
        <v>31.38922425</v>
      </c>
      <c r="I55" s="88">
        <f t="shared" si="19"/>
        <v>66.70210153125</v>
      </c>
      <c r="J55" s="88">
        <f t="shared" si="20"/>
        <v>6.53942171875</v>
      </c>
      <c r="K55" s="88">
        <f t="shared" si="21"/>
        <v>0</v>
      </c>
      <c r="L55" s="89">
        <f t="shared" si="22"/>
        <v>1137.8593790625</v>
      </c>
      <c r="M55" s="88">
        <f t="shared" si="23"/>
        <v>7463.868247117003</v>
      </c>
    </row>
    <row r="56" spans="2:13" ht="10.5" customHeight="1">
      <c r="B56" s="90">
        <v>2</v>
      </c>
      <c r="C56" s="90" t="s">
        <v>27</v>
      </c>
      <c r="D56" s="90">
        <f>FORMULES!B51</f>
        <v>299</v>
      </c>
      <c r="E56" s="98">
        <f>FORMULES!C51</f>
        <v>292</v>
      </c>
      <c r="F56" s="86">
        <f t="shared" si="16"/>
        <v>1334.6225</v>
      </c>
      <c r="G56" s="87">
        <f t="shared" si="17"/>
        <v>104.76786625</v>
      </c>
      <c r="H56" s="88">
        <f t="shared" si="18"/>
        <v>31.0700118</v>
      </c>
      <c r="I56" s="88">
        <f t="shared" si="19"/>
        <v>66.02377507499999</v>
      </c>
      <c r="J56" s="88">
        <f t="shared" si="20"/>
        <v>6.472919125</v>
      </c>
      <c r="K56" s="88">
        <f t="shared" si="21"/>
        <v>0</v>
      </c>
      <c r="L56" s="89">
        <f t="shared" si="22"/>
        <v>1126.2879277499999</v>
      </c>
      <c r="M56" s="88">
        <f t="shared" si="23"/>
        <v>7387.964502231067</v>
      </c>
    </row>
    <row r="57" spans="2:13" ht="10.5" customHeight="1">
      <c r="B57" s="90">
        <v>1</v>
      </c>
      <c r="C57" s="90" t="s">
        <v>28</v>
      </c>
      <c r="D57" s="90">
        <f>FORMULES!B52</f>
        <v>298</v>
      </c>
      <c r="E57" s="98">
        <f>FORMULES!C52</f>
        <v>291</v>
      </c>
      <c r="F57" s="86">
        <f t="shared" si="16"/>
        <v>1330.0518749999999</v>
      </c>
      <c r="G57" s="87">
        <f t="shared" si="17"/>
        <v>104.40907218749999</v>
      </c>
      <c r="H57" s="88">
        <f t="shared" si="18"/>
        <v>30.963607649999997</v>
      </c>
      <c r="I57" s="88">
        <f t="shared" si="19"/>
        <v>65.79766625624998</v>
      </c>
      <c r="J57" s="88">
        <f t="shared" si="20"/>
        <v>6.450751593749999</v>
      </c>
      <c r="K57" s="88">
        <f t="shared" si="21"/>
        <v>0</v>
      </c>
      <c r="L57" s="89">
        <f t="shared" si="22"/>
        <v>1122.4307773125</v>
      </c>
      <c r="M57" s="88">
        <f t="shared" si="23"/>
        <v>7362.663253935755</v>
      </c>
    </row>
    <row r="58" spans="2:13" ht="9" customHeight="1">
      <c r="B58" s="91"/>
      <c r="C58" s="60"/>
      <c r="D58" s="60"/>
      <c r="E58" s="60"/>
      <c r="F58" s="92"/>
      <c r="G58" s="93"/>
      <c r="H58" s="93"/>
      <c r="I58" s="93"/>
      <c r="J58" s="93"/>
      <c r="K58" s="93"/>
      <c r="L58" s="74"/>
      <c r="M58" s="88"/>
    </row>
    <row r="59" spans="2:13" ht="10.5" customHeight="1">
      <c r="B59" s="76"/>
      <c r="C59" s="77"/>
      <c r="D59" s="293" t="s">
        <v>61</v>
      </c>
      <c r="E59" s="293"/>
      <c r="F59" s="293"/>
      <c r="G59" s="293"/>
      <c r="H59" s="92"/>
      <c r="I59" s="92"/>
      <c r="J59" s="92"/>
      <c r="K59" s="94"/>
      <c r="L59" s="95" t="s">
        <v>62</v>
      </c>
      <c r="M59" s="88"/>
    </row>
    <row r="60" spans="2:13" ht="10.5" customHeight="1">
      <c r="B60" s="76"/>
      <c r="C60" s="77"/>
      <c r="D60" s="101" t="s">
        <v>63</v>
      </c>
      <c r="E60" s="96"/>
      <c r="F60" s="96"/>
      <c r="G60" s="96"/>
      <c r="H60" s="92"/>
      <c r="I60" s="92"/>
      <c r="J60" s="92"/>
      <c r="K60" s="94"/>
      <c r="L60" s="95"/>
      <c r="M60" s="88"/>
    </row>
    <row r="61" spans="2:13" ht="7.5" customHeight="1">
      <c r="B61" s="76"/>
      <c r="C61" s="77"/>
      <c r="D61" s="96"/>
      <c r="E61" s="96"/>
      <c r="F61" s="96"/>
      <c r="G61" s="96"/>
      <c r="H61" s="92"/>
      <c r="I61" s="92"/>
      <c r="J61" s="92"/>
      <c r="K61" s="94"/>
      <c r="L61" s="95"/>
      <c r="M61" s="88"/>
    </row>
    <row r="62" spans="2:13" ht="10.5" customHeight="1">
      <c r="B62" s="91">
        <v>11</v>
      </c>
      <c r="C62" s="97"/>
      <c r="D62" s="102">
        <f>SUM(FORMULES!B28)</f>
        <v>388</v>
      </c>
      <c r="E62" s="90">
        <f>SUM(FORMULES!C28)</f>
        <v>355</v>
      </c>
      <c r="F62" s="86">
        <f aca="true" t="shared" si="24" ref="F62:F72">E62*PA/12</f>
        <v>1622.5718749999999</v>
      </c>
      <c r="G62" s="87">
        <f aca="true" t="shared" si="25" ref="G62:G72">F62*pension</f>
        <v>127.3718921875</v>
      </c>
      <c r="H62" s="88">
        <f aca="true" t="shared" si="26" ref="H62:H72">(F62*97/100)*C.S.G.N.D</f>
        <v>37.773473249999995</v>
      </c>
      <c r="I62" s="88">
        <f aca="true" t="shared" si="27" ref="I62:I72">F62*97/100*C.S.G.D</f>
        <v>80.26863065624998</v>
      </c>
      <c r="J62" s="88">
        <f aca="true" t="shared" si="28" ref="J62:J72">F62*97/100*R.D.S</f>
        <v>7.8694735937499996</v>
      </c>
      <c r="K62" s="88">
        <f aca="true" t="shared" si="29" ref="K62:K72">IF(F62-G62&gt;Seuil*BRUT,(F62-G62)*1/100,0)</f>
        <v>14.951999828124999</v>
      </c>
      <c r="L62" s="89">
        <f aca="true" t="shared" si="30" ref="L62:L72">F62-(G62+H62+I62+J62+K62)</f>
        <v>1354.3364054843748</v>
      </c>
      <c r="M62" s="88">
        <f aca="true" t="shared" si="31" ref="M62:M72">L62*6.55957</f>
        <v>8883.86445532314</v>
      </c>
    </row>
    <row r="63" spans="2:13" ht="10.5" customHeight="1">
      <c r="B63" s="90">
        <v>10</v>
      </c>
      <c r="C63" s="90" t="s">
        <v>24</v>
      </c>
      <c r="D63" s="97">
        <f>FORMULES!B29</f>
        <v>364</v>
      </c>
      <c r="E63" s="91">
        <f>FORMULES!C29</f>
        <v>338</v>
      </c>
      <c r="F63" s="86">
        <f t="shared" si="24"/>
        <v>1544.87125</v>
      </c>
      <c r="G63" s="87">
        <f t="shared" si="25"/>
        <v>121.272393125</v>
      </c>
      <c r="H63" s="88">
        <f t="shared" si="26"/>
        <v>35.96460269999999</v>
      </c>
      <c r="I63" s="88">
        <f t="shared" si="27"/>
        <v>76.42478073749999</v>
      </c>
      <c r="J63" s="88">
        <f t="shared" si="28"/>
        <v>7.492625562499999</v>
      </c>
      <c r="K63" s="88">
        <f t="shared" si="29"/>
        <v>14.235988568749999</v>
      </c>
      <c r="L63" s="89">
        <f t="shared" si="30"/>
        <v>1289.4808593062498</v>
      </c>
      <c r="M63" s="88">
        <f t="shared" si="31"/>
        <v>8458.439960279497</v>
      </c>
    </row>
    <row r="64" spans="2:13" ht="10.5" customHeight="1">
      <c r="B64" s="90">
        <v>9</v>
      </c>
      <c r="C64" s="90" t="s">
        <v>24</v>
      </c>
      <c r="D64" s="97">
        <f>FORMULES!B30</f>
        <v>348</v>
      </c>
      <c r="E64" s="91">
        <f>FORMULES!C30</f>
        <v>326</v>
      </c>
      <c r="F64" s="86">
        <f t="shared" si="24"/>
        <v>1490.02375</v>
      </c>
      <c r="G64" s="87">
        <f t="shared" si="25"/>
        <v>116.966864375</v>
      </c>
      <c r="H64" s="88">
        <f t="shared" si="26"/>
        <v>34.6877529</v>
      </c>
      <c r="I64" s="88">
        <f t="shared" si="27"/>
        <v>73.71147491249998</v>
      </c>
      <c r="J64" s="88">
        <f t="shared" si="28"/>
        <v>7.226615187499999</v>
      </c>
      <c r="K64" s="88">
        <f t="shared" si="29"/>
        <v>13.730568856250002</v>
      </c>
      <c r="L64" s="89">
        <f t="shared" si="30"/>
        <v>1243.70047376875</v>
      </c>
      <c r="M64" s="88">
        <f t="shared" si="31"/>
        <v>8158.140316719279</v>
      </c>
    </row>
    <row r="65" spans="2:13" ht="10.5" customHeight="1">
      <c r="B65" s="90">
        <v>8</v>
      </c>
      <c r="C65" s="90" t="s">
        <v>24</v>
      </c>
      <c r="D65" s="97">
        <f>FORMULES!B31</f>
        <v>337</v>
      </c>
      <c r="E65" s="91">
        <f>FORMULES!C31</f>
        <v>319</v>
      </c>
      <c r="F65" s="86">
        <f t="shared" si="24"/>
        <v>1458.0293749999998</v>
      </c>
      <c r="G65" s="87">
        <f t="shared" si="25"/>
        <v>114.45530593749999</v>
      </c>
      <c r="H65" s="88">
        <f t="shared" si="26"/>
        <v>33.94292385</v>
      </c>
      <c r="I65" s="88">
        <f t="shared" si="27"/>
        <v>72.12871318124999</v>
      </c>
      <c r="J65" s="88">
        <f t="shared" si="28"/>
        <v>7.071442468749999</v>
      </c>
      <c r="K65" s="88">
        <f t="shared" si="29"/>
        <v>13.435740690624998</v>
      </c>
      <c r="L65" s="89">
        <f t="shared" si="30"/>
        <v>1216.9952488718748</v>
      </c>
      <c r="M65" s="88">
        <f t="shared" si="31"/>
        <v>7982.965524642484</v>
      </c>
    </row>
    <row r="66" spans="2:13" ht="10.5" customHeight="1">
      <c r="B66" s="90">
        <v>7</v>
      </c>
      <c r="C66" s="90" t="s">
        <v>24</v>
      </c>
      <c r="D66" s="97">
        <f>FORMULES!B32</f>
        <v>328</v>
      </c>
      <c r="E66" s="91">
        <f>FORMULES!C32</f>
        <v>312</v>
      </c>
      <c r="F66" s="86">
        <f t="shared" si="24"/>
        <v>1426.0349999999999</v>
      </c>
      <c r="G66" s="87">
        <f t="shared" si="25"/>
        <v>111.94374749999999</v>
      </c>
      <c r="H66" s="88">
        <f t="shared" si="26"/>
        <v>33.19809479999999</v>
      </c>
      <c r="I66" s="88">
        <f t="shared" si="27"/>
        <v>70.54595144999999</v>
      </c>
      <c r="J66" s="88">
        <f t="shared" si="28"/>
        <v>6.916269749999999</v>
      </c>
      <c r="K66" s="88">
        <f t="shared" si="29"/>
        <v>0</v>
      </c>
      <c r="L66" s="89">
        <f t="shared" si="30"/>
        <v>1203.4309365</v>
      </c>
      <c r="M66" s="88">
        <f t="shared" si="31"/>
        <v>7893.989468137304</v>
      </c>
    </row>
    <row r="67" spans="2:13" ht="10.5" customHeight="1">
      <c r="B67" s="90">
        <v>6</v>
      </c>
      <c r="C67" s="90" t="s">
        <v>26</v>
      </c>
      <c r="D67" s="97">
        <f>FORMULES!B33</f>
        <v>318</v>
      </c>
      <c r="E67" s="91">
        <f>FORMULES!C33</f>
        <v>305</v>
      </c>
      <c r="F67" s="86">
        <f t="shared" si="24"/>
        <v>1394.0406249999999</v>
      </c>
      <c r="G67" s="87">
        <f t="shared" si="25"/>
        <v>109.43218906249999</v>
      </c>
      <c r="H67" s="88">
        <f t="shared" si="26"/>
        <v>32.45326574999999</v>
      </c>
      <c r="I67" s="88">
        <f t="shared" si="27"/>
        <v>68.96318971874999</v>
      </c>
      <c r="J67" s="88">
        <f t="shared" si="28"/>
        <v>6.761097031249999</v>
      </c>
      <c r="K67" s="88">
        <f t="shared" si="29"/>
        <v>0</v>
      </c>
      <c r="L67" s="89">
        <f t="shared" si="30"/>
        <v>1176.4308834375</v>
      </c>
      <c r="M67" s="88">
        <f t="shared" si="31"/>
        <v>7716.880730070121</v>
      </c>
    </row>
    <row r="68" spans="2:13" ht="10.5" customHeight="1">
      <c r="B68" s="90">
        <v>5</v>
      </c>
      <c r="C68" s="90" t="s">
        <v>26</v>
      </c>
      <c r="D68" s="97">
        <f>FORMULES!B34</f>
        <v>310</v>
      </c>
      <c r="E68" s="91">
        <f>FORMULES!C34</f>
        <v>300</v>
      </c>
      <c r="F68" s="86">
        <f t="shared" si="24"/>
        <v>1371.1875</v>
      </c>
      <c r="G68" s="87">
        <f t="shared" si="25"/>
        <v>107.63821875000001</v>
      </c>
      <c r="H68" s="88">
        <f t="shared" si="26"/>
        <v>31.921245000000003</v>
      </c>
      <c r="I68" s="88">
        <f t="shared" si="27"/>
        <v>67.832645625</v>
      </c>
      <c r="J68" s="88">
        <f t="shared" si="28"/>
        <v>6.650259375000001</v>
      </c>
      <c r="K68" s="88">
        <f t="shared" si="29"/>
        <v>0</v>
      </c>
      <c r="L68" s="89">
        <f t="shared" si="30"/>
        <v>1157.14513125</v>
      </c>
      <c r="M68" s="88">
        <f t="shared" si="31"/>
        <v>7590.374488593563</v>
      </c>
    </row>
    <row r="69" spans="2:13" ht="10.5" customHeight="1">
      <c r="B69" s="90">
        <v>4</v>
      </c>
      <c r="C69" s="90" t="s">
        <v>26</v>
      </c>
      <c r="D69" s="97">
        <f>FORMULES!B35</f>
        <v>303</v>
      </c>
      <c r="E69" s="91">
        <f>FORMULES!C35</f>
        <v>295</v>
      </c>
      <c r="F69" s="86">
        <f t="shared" si="24"/>
        <v>1348.334375</v>
      </c>
      <c r="G69" s="87">
        <f t="shared" si="25"/>
        <v>105.8442484375</v>
      </c>
      <c r="H69" s="88">
        <f t="shared" si="26"/>
        <v>31.38922425</v>
      </c>
      <c r="I69" s="88">
        <f t="shared" si="27"/>
        <v>66.70210153125</v>
      </c>
      <c r="J69" s="88">
        <f t="shared" si="28"/>
        <v>6.53942171875</v>
      </c>
      <c r="K69" s="88">
        <f t="shared" si="29"/>
        <v>0</v>
      </c>
      <c r="L69" s="89">
        <f t="shared" si="30"/>
        <v>1137.8593790625</v>
      </c>
      <c r="M69" s="88">
        <f t="shared" si="31"/>
        <v>7463.868247117003</v>
      </c>
    </row>
    <row r="70" spans="2:13" ht="10.5" customHeight="1">
      <c r="B70" s="90">
        <v>3</v>
      </c>
      <c r="C70" s="90" t="s">
        <v>27</v>
      </c>
      <c r="D70" s="97">
        <f>FORMULES!B36</f>
        <v>299</v>
      </c>
      <c r="E70" s="91">
        <f>FORMULES!C36</f>
        <v>292</v>
      </c>
      <c r="F70" s="86">
        <f t="shared" si="24"/>
        <v>1334.6225</v>
      </c>
      <c r="G70" s="87">
        <f t="shared" si="25"/>
        <v>104.76786625</v>
      </c>
      <c r="H70" s="88">
        <f t="shared" si="26"/>
        <v>31.0700118</v>
      </c>
      <c r="I70" s="88">
        <f t="shared" si="27"/>
        <v>66.02377507499999</v>
      </c>
      <c r="J70" s="88">
        <f t="shared" si="28"/>
        <v>6.472919125</v>
      </c>
      <c r="K70" s="88">
        <f t="shared" si="29"/>
        <v>0</v>
      </c>
      <c r="L70" s="89">
        <f t="shared" si="30"/>
        <v>1126.2879277499999</v>
      </c>
      <c r="M70" s="88">
        <f t="shared" si="31"/>
        <v>7387.964502231067</v>
      </c>
    </row>
    <row r="71" spans="2:13" ht="10.5" customHeight="1">
      <c r="B71" s="90">
        <v>2</v>
      </c>
      <c r="C71" s="90" t="s">
        <v>27</v>
      </c>
      <c r="D71" s="97">
        <f>FORMULES!B37</f>
        <v>298</v>
      </c>
      <c r="E71" s="91">
        <f>FORMULES!C37</f>
        <v>291</v>
      </c>
      <c r="F71" s="86">
        <f t="shared" si="24"/>
        <v>1330.0518749999999</v>
      </c>
      <c r="G71" s="87">
        <f t="shared" si="25"/>
        <v>104.40907218749999</v>
      </c>
      <c r="H71" s="88">
        <f t="shared" si="26"/>
        <v>30.963607649999997</v>
      </c>
      <c r="I71" s="88">
        <f t="shared" si="27"/>
        <v>65.79766625624998</v>
      </c>
      <c r="J71" s="88">
        <f t="shared" si="28"/>
        <v>6.450751593749999</v>
      </c>
      <c r="K71" s="88">
        <f t="shared" si="29"/>
        <v>0</v>
      </c>
      <c r="L71" s="89">
        <f t="shared" si="30"/>
        <v>1122.4307773125</v>
      </c>
      <c r="M71" s="88">
        <f t="shared" si="31"/>
        <v>7362.663253935755</v>
      </c>
    </row>
    <row r="72" spans="2:13" ht="10.5" customHeight="1">
      <c r="B72" s="103">
        <v>1</v>
      </c>
      <c r="C72" s="103" t="s">
        <v>28</v>
      </c>
      <c r="D72" s="104">
        <f>FORMULES!B38</f>
        <v>297</v>
      </c>
      <c r="E72" s="105">
        <f>FORMULES!C38</f>
        <v>290</v>
      </c>
      <c r="F72" s="106">
        <f t="shared" si="24"/>
        <v>1325.48125</v>
      </c>
      <c r="G72" s="107">
        <f t="shared" si="25"/>
        <v>104.050278125</v>
      </c>
      <c r="H72" s="108">
        <f t="shared" si="26"/>
        <v>30.8572035</v>
      </c>
      <c r="I72" s="108">
        <f t="shared" si="27"/>
        <v>65.5715574375</v>
      </c>
      <c r="J72" s="108">
        <f t="shared" si="28"/>
        <v>6.428584062500001</v>
      </c>
      <c r="K72" s="108">
        <f t="shared" si="29"/>
        <v>0</v>
      </c>
      <c r="L72" s="109">
        <f t="shared" si="30"/>
        <v>1118.573626875</v>
      </c>
      <c r="M72" s="108">
        <f t="shared" si="31"/>
        <v>7337.362005640443</v>
      </c>
    </row>
    <row r="73" spans="2:12" ht="8.25" customHeight="1">
      <c r="B73" s="5"/>
      <c r="C73" s="5"/>
      <c r="D73" s="110"/>
      <c r="E73" s="110"/>
      <c r="F73" s="5"/>
      <c r="G73" s="5"/>
      <c r="H73" s="5"/>
      <c r="I73" s="5"/>
      <c r="J73" s="5"/>
      <c r="K73" s="5"/>
      <c r="L73" s="5"/>
    </row>
    <row r="74" spans="2:12" ht="10.5" customHeight="1">
      <c r="B74" s="294" t="str">
        <f>+FORMULES!E5</f>
        <v> -- Indemnité  de  Résidence  plancher  INM  298 ----- Prix point mensuel net : 3,857 euros (I.R. non comprise)</v>
      </c>
      <c r="C74" s="294"/>
      <c r="D74" s="294"/>
      <c r="E74" s="294"/>
      <c r="F74" s="294"/>
      <c r="G74" s="294"/>
      <c r="H74" s="294"/>
      <c r="I74" s="294"/>
      <c r="J74" s="294"/>
      <c r="K74" s="294"/>
      <c r="L74" s="294"/>
    </row>
    <row r="75" spans="2:11" ht="12.7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2.7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2.7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2.75">
      <c r="B78" s="5"/>
      <c r="C78" s="5"/>
      <c r="D78" s="5"/>
      <c r="E78" s="5"/>
      <c r="F78" s="5"/>
      <c r="G78" s="5"/>
      <c r="H78" s="5"/>
      <c r="I78" s="5"/>
      <c r="J78" s="5"/>
      <c r="K78" s="5"/>
    </row>
    <row r="80" spans="2:13" ht="16.5" customHeight="1">
      <c r="B80" s="290" t="s">
        <v>34</v>
      </c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</row>
    <row r="81" spans="2:13" ht="9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38"/>
    </row>
    <row r="82" spans="2:13" ht="10.5" customHeight="1"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</row>
    <row r="83" ht="8.25" customHeight="1">
      <c r="L83"/>
    </row>
    <row r="84" spans="2:13" ht="14.25" customHeight="1">
      <c r="B84" s="291" t="s">
        <v>64</v>
      </c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</row>
    <row r="85" ht="10.5" customHeight="1">
      <c r="L85"/>
    </row>
    <row r="86" spans="2:13" ht="12.75">
      <c r="B86" s="5"/>
      <c r="C86" s="5"/>
      <c r="D86" s="5"/>
      <c r="E86" s="5"/>
      <c r="F86" s="5"/>
      <c r="G86" s="5"/>
      <c r="H86" s="292" t="s">
        <v>36</v>
      </c>
      <c r="I86" s="292"/>
      <c r="J86" s="292"/>
      <c r="K86" s="292"/>
      <c r="L86" s="292"/>
      <c r="M86" s="44">
        <f>DATE</f>
        <v>39722</v>
      </c>
    </row>
    <row r="87" spans="2:13" ht="12.75">
      <c r="B87" s="45" t="s">
        <v>34</v>
      </c>
      <c r="C87" s="46"/>
      <c r="D87" s="46"/>
      <c r="E87" s="46"/>
      <c r="F87" s="47"/>
      <c r="G87" s="47"/>
      <c r="L87"/>
      <c r="M87" s="48"/>
    </row>
    <row r="88" spans="2:14" ht="12.75">
      <c r="B88" s="49"/>
      <c r="C88" s="50"/>
      <c r="D88" s="51"/>
      <c r="E88" s="51"/>
      <c r="F88" s="52" t="s">
        <v>37</v>
      </c>
      <c r="G88" s="112"/>
      <c r="H88" s="113"/>
      <c r="I88" s="53"/>
      <c r="J88" s="53"/>
      <c r="K88" s="53"/>
      <c r="L88" s="54"/>
      <c r="M88" s="55" t="s">
        <v>37</v>
      </c>
      <c r="N88" s="56" t="s">
        <v>38</v>
      </c>
    </row>
    <row r="89" spans="2:14" ht="10.5" customHeight="1">
      <c r="B89" s="57" t="s">
        <v>39</v>
      </c>
      <c r="C89" s="57" t="s">
        <v>40</v>
      </c>
      <c r="D89" s="57" t="s">
        <v>20</v>
      </c>
      <c r="E89" s="58" t="s">
        <v>21</v>
      </c>
      <c r="F89" s="59" t="s">
        <v>41</v>
      </c>
      <c r="G89" s="114" t="s">
        <v>65</v>
      </c>
      <c r="H89" s="91" t="s">
        <v>4</v>
      </c>
      <c r="I89" s="57" t="s">
        <v>42</v>
      </c>
      <c r="J89" s="57" t="s">
        <v>42</v>
      </c>
      <c r="K89" s="57" t="s">
        <v>43</v>
      </c>
      <c r="L89" s="57" t="s">
        <v>44</v>
      </c>
      <c r="M89" s="61" t="s">
        <v>45</v>
      </c>
      <c r="N89" s="62" t="s">
        <v>46</v>
      </c>
    </row>
    <row r="90" spans="2:14" ht="12.75">
      <c r="B90" s="63"/>
      <c r="C90" s="63" t="s">
        <v>47</v>
      </c>
      <c r="D90" s="63"/>
      <c r="E90" s="64"/>
      <c r="F90" s="65" t="s">
        <v>48</v>
      </c>
      <c r="G90" s="115"/>
      <c r="H90" s="116">
        <v>0.0785</v>
      </c>
      <c r="I90" s="67">
        <v>0.024</v>
      </c>
      <c r="J90" s="67">
        <v>0.051</v>
      </c>
      <c r="K90" s="67">
        <v>0.005</v>
      </c>
      <c r="L90" s="67">
        <v>0.01</v>
      </c>
      <c r="M90" s="68" t="s">
        <v>48</v>
      </c>
      <c r="N90" s="69"/>
    </row>
    <row r="91" spans="2:14" ht="10.5" customHeight="1">
      <c r="B91" s="70"/>
      <c r="C91" s="71"/>
      <c r="D91" s="71"/>
      <c r="E91" s="71"/>
      <c r="F91" s="72"/>
      <c r="G91" s="72"/>
      <c r="H91" s="73"/>
      <c r="I91" s="73"/>
      <c r="J91" s="73"/>
      <c r="K91" s="73"/>
      <c r="L91" s="73"/>
      <c r="M91" s="74"/>
      <c r="N91" s="75"/>
    </row>
    <row r="92" spans="2:14" ht="10.5" customHeight="1">
      <c r="B92" s="76"/>
      <c r="C92" s="77"/>
      <c r="D92" s="78" t="s">
        <v>49</v>
      </c>
      <c r="E92" s="78"/>
      <c r="F92" s="78"/>
      <c r="G92" s="78"/>
      <c r="H92" s="60"/>
      <c r="I92" s="79"/>
      <c r="J92" s="79"/>
      <c r="K92" s="79"/>
      <c r="L92" s="79"/>
      <c r="M92" s="80" t="s">
        <v>50</v>
      </c>
      <c r="N92" s="81"/>
    </row>
    <row r="93" spans="2:14" ht="10.5" customHeight="1">
      <c r="B93" s="76"/>
      <c r="C93" s="77"/>
      <c r="D93" s="78" t="s">
        <v>51</v>
      </c>
      <c r="E93" s="78"/>
      <c r="F93" s="78"/>
      <c r="G93" s="78"/>
      <c r="H93" s="60"/>
      <c r="I93" s="79"/>
      <c r="J93" s="79"/>
      <c r="K93" s="79"/>
      <c r="L93" s="79"/>
      <c r="M93" s="80"/>
      <c r="N93" s="81"/>
    </row>
    <row r="94" spans="2:14" ht="10.5" customHeight="1">
      <c r="B94" s="76"/>
      <c r="C94" s="77"/>
      <c r="D94" s="78" t="s">
        <v>52</v>
      </c>
      <c r="E94" s="78"/>
      <c r="F94" s="78"/>
      <c r="G94" s="78"/>
      <c r="H94" s="60"/>
      <c r="I94" s="79"/>
      <c r="J94" s="79"/>
      <c r="K94" s="79"/>
      <c r="L94" s="79"/>
      <c r="M94" s="80"/>
      <c r="N94" s="81"/>
    </row>
    <row r="95" spans="2:14" ht="7.5" customHeight="1">
      <c r="B95" s="76"/>
      <c r="C95" s="77"/>
      <c r="D95" s="78"/>
      <c r="E95" s="78"/>
      <c r="F95" s="78"/>
      <c r="G95" s="78"/>
      <c r="H95" s="60"/>
      <c r="I95" s="79"/>
      <c r="J95" s="79"/>
      <c r="K95" s="79"/>
      <c r="L95" s="79"/>
      <c r="M95" s="80"/>
      <c r="N95" s="81"/>
    </row>
    <row r="96" spans="2:14" ht="10.5" customHeight="1">
      <c r="B96" s="117" t="s">
        <v>32</v>
      </c>
      <c r="C96" s="83"/>
      <c r="D96" s="84">
        <f>SUM(FORMULES!B70)</f>
        <v>499</v>
      </c>
      <c r="E96" s="118">
        <f>SUM(FORMULES!C70)</f>
        <v>430</v>
      </c>
      <c r="F96" s="86">
        <f aca="true" t="shared" si="32" ref="F96:F103">E96*PA/12</f>
        <v>1965.3687499999999</v>
      </c>
      <c r="G96" s="87">
        <f aca="true" t="shared" si="33" ref="G96:G103">IF(E96&gt;298,INT(F96)/100,IRPLANCHER)</f>
        <v>19.65</v>
      </c>
      <c r="H96" s="88">
        <f aca="true" t="shared" si="34" ref="H96:H103">F96*pension</f>
        <v>154.281446875</v>
      </c>
      <c r="I96" s="88">
        <f aca="true" t="shared" si="35" ref="I96:I103">((F96+G96)*97/100)*C.S.G.N.D</f>
        <v>46.211236500000005</v>
      </c>
      <c r="J96" s="88">
        <f aca="true" t="shared" si="36" ref="J96:J103">(F96+G96)*97/100*C.S.G.D</f>
        <v>98.1988775625</v>
      </c>
      <c r="K96" s="88">
        <f aca="true" t="shared" si="37" ref="K96:K103">(F96+G96)*97/100*R.D.S</f>
        <v>9.627340937500001</v>
      </c>
      <c r="L96" s="88">
        <f aca="true" t="shared" si="38" ref="L96:L103">IF((F96+G96)-H96&gt;Seuil*BRUT,((F96+G96)-H96)*1/100,0)</f>
        <v>18.30737303125</v>
      </c>
      <c r="M96" s="88">
        <f aca="true" t="shared" si="39" ref="M96:M103">(F96+G96)-(H96+I96+J96+K96+L96)</f>
        <v>1658.39247509375</v>
      </c>
      <c r="N96" s="88">
        <f aca="true" t="shared" si="40" ref="N96:N103">M96*6.55957</f>
        <v>10878.34152785071</v>
      </c>
    </row>
    <row r="97" spans="2:14" ht="10.5" customHeight="1">
      <c r="B97" s="91">
        <v>7</v>
      </c>
      <c r="C97" s="90" t="s">
        <v>24</v>
      </c>
      <c r="D97" s="84">
        <f>SUM(FORMULES!B71)</f>
        <v>479</v>
      </c>
      <c r="E97" s="60">
        <f>SUM(FORMULES!C71)</f>
        <v>416</v>
      </c>
      <c r="F97" s="86">
        <f t="shared" si="32"/>
        <v>1901.3799999999999</v>
      </c>
      <c r="G97" s="87">
        <f t="shared" si="33"/>
        <v>19.01</v>
      </c>
      <c r="H97" s="88">
        <f t="shared" si="34"/>
        <v>149.25833</v>
      </c>
      <c r="I97" s="88">
        <f t="shared" si="35"/>
        <v>44.706679199999996</v>
      </c>
      <c r="J97" s="88">
        <f t="shared" si="36"/>
        <v>95.00169329999999</v>
      </c>
      <c r="K97" s="88">
        <f t="shared" si="37"/>
        <v>9.3138915</v>
      </c>
      <c r="L97" s="88">
        <f t="shared" si="38"/>
        <v>17.711316699999998</v>
      </c>
      <c r="M97" s="88">
        <f t="shared" si="39"/>
        <v>1604.3980892999998</v>
      </c>
      <c r="N97" s="88">
        <f t="shared" si="40"/>
        <v>10524.1615746296</v>
      </c>
    </row>
    <row r="98" spans="2:14" ht="10.5" customHeight="1">
      <c r="B98" s="90">
        <v>6</v>
      </c>
      <c r="C98" s="90" t="s">
        <v>24</v>
      </c>
      <c r="D98" s="90">
        <f>SUM(FORMULES!B72)</f>
        <v>449</v>
      </c>
      <c r="E98" s="91">
        <f>SUM(FORMULES!C72)</f>
        <v>394</v>
      </c>
      <c r="F98" s="86">
        <f t="shared" si="32"/>
        <v>1800.8262499999998</v>
      </c>
      <c r="G98" s="87">
        <f t="shared" si="33"/>
        <v>18</v>
      </c>
      <c r="H98" s="88">
        <f t="shared" si="34"/>
        <v>141.36486062499998</v>
      </c>
      <c r="I98" s="88">
        <f t="shared" si="35"/>
        <v>42.342275099999995</v>
      </c>
      <c r="J98" s="88">
        <f t="shared" si="36"/>
        <v>89.97733458749998</v>
      </c>
      <c r="K98" s="88">
        <f t="shared" si="37"/>
        <v>8.8213073125</v>
      </c>
      <c r="L98" s="88">
        <f t="shared" si="38"/>
        <v>16.77461389375</v>
      </c>
      <c r="M98" s="88">
        <f t="shared" si="39"/>
        <v>1519.54585848125</v>
      </c>
      <c r="N98" s="88">
        <f t="shared" si="40"/>
        <v>9967.567426917853</v>
      </c>
    </row>
    <row r="99" spans="2:14" ht="10.5" customHeight="1">
      <c r="B99" s="90">
        <v>5</v>
      </c>
      <c r="C99" s="90" t="s">
        <v>26</v>
      </c>
      <c r="D99" s="90">
        <f>SUM(FORMULES!B73)</f>
        <v>424</v>
      </c>
      <c r="E99" s="91">
        <f>SUM(FORMULES!C73)</f>
        <v>377</v>
      </c>
      <c r="F99" s="86">
        <f t="shared" si="32"/>
        <v>1723.125625</v>
      </c>
      <c r="G99" s="87">
        <f t="shared" si="33"/>
        <v>17.23</v>
      </c>
      <c r="H99" s="88">
        <f t="shared" si="34"/>
        <v>135.2653615625</v>
      </c>
      <c r="I99" s="88">
        <f t="shared" si="35"/>
        <v>40.515478949999995</v>
      </c>
      <c r="J99" s="88">
        <f t="shared" si="36"/>
        <v>86.09539276874997</v>
      </c>
      <c r="K99" s="88">
        <f t="shared" si="37"/>
        <v>8.44072478125</v>
      </c>
      <c r="L99" s="88">
        <f t="shared" si="38"/>
        <v>16.050902634375</v>
      </c>
      <c r="M99" s="88">
        <f t="shared" si="39"/>
        <v>1453.987764303125</v>
      </c>
      <c r="N99" s="88">
        <f t="shared" si="40"/>
        <v>9537.53451908985</v>
      </c>
    </row>
    <row r="100" spans="2:14" ht="10.5" customHeight="1">
      <c r="B100" s="90">
        <v>4</v>
      </c>
      <c r="C100" s="90" t="s">
        <v>26</v>
      </c>
      <c r="D100" s="90">
        <f>SUM(FORMULES!B74)</f>
        <v>396</v>
      </c>
      <c r="E100" s="91">
        <f>SUM(FORMULES!C74)</f>
        <v>360</v>
      </c>
      <c r="F100" s="86">
        <f t="shared" si="32"/>
        <v>1645.425</v>
      </c>
      <c r="G100" s="87">
        <f t="shared" si="33"/>
        <v>16.45</v>
      </c>
      <c r="H100" s="88">
        <f t="shared" si="34"/>
        <v>129.1658625</v>
      </c>
      <c r="I100" s="88">
        <f t="shared" si="35"/>
        <v>38.68845</v>
      </c>
      <c r="J100" s="88">
        <f t="shared" si="36"/>
        <v>82.21295624999999</v>
      </c>
      <c r="K100" s="88">
        <f t="shared" si="37"/>
        <v>8.06009375</v>
      </c>
      <c r="L100" s="88">
        <f t="shared" si="38"/>
        <v>15.327091375</v>
      </c>
      <c r="M100" s="88">
        <f t="shared" si="39"/>
        <v>1388.4205461249999</v>
      </c>
      <c r="N100" s="88">
        <f t="shared" si="40"/>
        <v>9107.441761745165</v>
      </c>
    </row>
    <row r="101" spans="2:14" ht="12.75">
      <c r="B101" s="90">
        <v>3</v>
      </c>
      <c r="C101" s="90" t="s">
        <v>26</v>
      </c>
      <c r="D101" s="90">
        <f>SUM(FORMULES!B75)</f>
        <v>377</v>
      </c>
      <c r="E101" s="91">
        <f>SUM(FORMULES!C75)</f>
        <v>347</v>
      </c>
      <c r="F101" s="86">
        <f t="shared" si="32"/>
        <v>1586.006875</v>
      </c>
      <c r="G101" s="87">
        <f t="shared" si="33"/>
        <v>15.86</v>
      </c>
      <c r="H101" s="88">
        <f t="shared" si="34"/>
        <v>124.5015396875</v>
      </c>
      <c r="I101" s="88">
        <f t="shared" si="35"/>
        <v>37.29146085</v>
      </c>
      <c r="J101" s="88">
        <f t="shared" si="36"/>
        <v>79.24435430625</v>
      </c>
      <c r="K101" s="88">
        <f t="shared" si="37"/>
        <v>7.769054343750001</v>
      </c>
      <c r="L101" s="88">
        <f t="shared" si="38"/>
        <v>14.773653353124999</v>
      </c>
      <c r="M101" s="88">
        <f t="shared" si="39"/>
        <v>1338.286812459375</v>
      </c>
      <c r="N101" s="88">
        <f t="shared" si="40"/>
        <v>8778.586026404142</v>
      </c>
    </row>
    <row r="102" spans="2:14" ht="12.75">
      <c r="B102" s="90">
        <v>2</v>
      </c>
      <c r="C102" s="90" t="s">
        <v>27</v>
      </c>
      <c r="D102" s="90">
        <f>SUM(FORMULES!B76)</f>
        <v>362</v>
      </c>
      <c r="E102" s="91">
        <f>SUM(FORMULES!C76)</f>
        <v>336</v>
      </c>
      <c r="F102" s="86">
        <f t="shared" si="32"/>
        <v>1535.7299999999998</v>
      </c>
      <c r="G102" s="87">
        <f t="shared" si="33"/>
        <v>15.35</v>
      </c>
      <c r="H102" s="88">
        <f t="shared" si="34"/>
        <v>120.55480499999999</v>
      </c>
      <c r="I102" s="88">
        <f t="shared" si="35"/>
        <v>36.109142399999996</v>
      </c>
      <c r="J102" s="88">
        <f t="shared" si="36"/>
        <v>76.73192759999999</v>
      </c>
      <c r="K102" s="88">
        <f t="shared" si="37"/>
        <v>7.5227379999999995</v>
      </c>
      <c r="L102" s="88">
        <f t="shared" si="38"/>
        <v>14.305251949999997</v>
      </c>
      <c r="M102" s="88">
        <f t="shared" si="39"/>
        <v>1295.8561350499997</v>
      </c>
      <c r="N102" s="88">
        <f t="shared" si="40"/>
        <v>8500.259027789927</v>
      </c>
    </row>
    <row r="103" spans="2:14" ht="10.5" customHeight="1">
      <c r="B103" s="90">
        <v>1</v>
      </c>
      <c r="C103" s="90" t="s">
        <v>27</v>
      </c>
      <c r="D103" s="90">
        <f>SUM(FORMULES!B77)</f>
        <v>347</v>
      </c>
      <c r="E103" s="91">
        <f>SUM(FORMULES!C77)</f>
        <v>325</v>
      </c>
      <c r="F103" s="86">
        <f t="shared" si="32"/>
        <v>1485.453125</v>
      </c>
      <c r="G103" s="87">
        <f t="shared" si="33"/>
        <v>14.85</v>
      </c>
      <c r="H103" s="88">
        <f t="shared" si="34"/>
        <v>116.6080703125</v>
      </c>
      <c r="I103" s="88">
        <f t="shared" si="35"/>
        <v>34.92705675</v>
      </c>
      <c r="J103" s="88">
        <f t="shared" si="36"/>
        <v>74.21999559374999</v>
      </c>
      <c r="K103" s="88">
        <f t="shared" si="37"/>
        <v>7.276470156249999</v>
      </c>
      <c r="L103" s="88">
        <f t="shared" si="38"/>
        <v>13.836950546874998</v>
      </c>
      <c r="M103" s="88">
        <f t="shared" si="39"/>
        <v>1253.4345816406249</v>
      </c>
      <c r="N103" s="88">
        <f t="shared" si="40"/>
        <v>8221.991878692394</v>
      </c>
    </row>
    <row r="104" spans="2:14" ht="10.5" customHeight="1">
      <c r="B104" s="91"/>
      <c r="C104" s="60"/>
      <c r="D104" s="60"/>
      <c r="E104" s="60"/>
      <c r="F104" s="92"/>
      <c r="G104" s="92"/>
      <c r="H104" s="93"/>
      <c r="I104" s="93"/>
      <c r="J104" s="93"/>
      <c r="K104" s="93"/>
      <c r="L104" s="93"/>
      <c r="M104" s="74"/>
      <c r="N104" s="88"/>
    </row>
    <row r="105" spans="2:14" ht="10.5" customHeight="1">
      <c r="B105" s="76"/>
      <c r="C105" s="77"/>
      <c r="D105" s="96" t="s">
        <v>53</v>
      </c>
      <c r="E105" s="96"/>
      <c r="F105" s="96"/>
      <c r="G105" s="96"/>
      <c r="H105" s="94"/>
      <c r="I105" s="94"/>
      <c r="J105" s="94"/>
      <c r="K105" s="94"/>
      <c r="L105" s="94"/>
      <c r="M105" s="95" t="s">
        <v>54</v>
      </c>
      <c r="N105" s="88"/>
    </row>
    <row r="106" spans="2:14" ht="10.5" customHeight="1">
      <c r="B106" s="76"/>
      <c r="C106" s="77"/>
      <c r="D106" s="96" t="s">
        <v>66</v>
      </c>
      <c r="E106" s="96"/>
      <c r="F106" s="96"/>
      <c r="G106" s="96"/>
      <c r="H106" s="94"/>
      <c r="I106" s="94"/>
      <c r="J106" s="94"/>
      <c r="K106" s="94"/>
      <c r="L106" s="94"/>
      <c r="M106" s="95"/>
      <c r="N106" s="88"/>
    </row>
    <row r="107" spans="2:14" ht="7.5" customHeight="1">
      <c r="B107" s="76"/>
      <c r="C107" s="77"/>
      <c r="D107" s="96"/>
      <c r="E107" s="96"/>
      <c r="F107" s="96"/>
      <c r="G107" s="96"/>
      <c r="H107" s="94"/>
      <c r="I107" s="94"/>
      <c r="J107" s="94"/>
      <c r="K107" s="94"/>
      <c r="L107" s="94"/>
      <c r="M107" s="95"/>
      <c r="N107" s="88"/>
    </row>
    <row r="108" spans="2:14" ht="10.5" customHeight="1">
      <c r="B108" s="91">
        <v>11</v>
      </c>
      <c r="C108" s="97"/>
      <c r="D108" s="85">
        <f>SUM(FORMULES!B56)</f>
        <v>446</v>
      </c>
      <c r="E108" s="91">
        <f>SUM(FORMULES!C56)</f>
        <v>392</v>
      </c>
      <c r="F108" s="86">
        <f aca="true" t="shared" si="41" ref="F108:F118">E108*PA/12</f>
        <v>1791.6849999999997</v>
      </c>
      <c r="G108" s="87">
        <f aca="true" t="shared" si="42" ref="G108:G118">IF(E108&gt;298,INT(F108)/100,IRPLANCHER)</f>
        <v>17.91</v>
      </c>
      <c r="H108" s="88">
        <f aca="true" t="shared" si="43" ref="H108:H118">F108*pension</f>
        <v>140.64727249999999</v>
      </c>
      <c r="I108" s="88">
        <f aca="true" t="shared" si="44" ref="I108:I118">((F108+G108)*97/100)*C.S.G.N.D</f>
        <v>42.12737159999999</v>
      </c>
      <c r="J108" s="88">
        <f aca="true" t="shared" si="45" ref="J108:J118">(F108+G108)*97/100*C.S.G.D</f>
        <v>89.52066464999997</v>
      </c>
      <c r="K108" s="88">
        <f aca="true" t="shared" si="46" ref="K108:K118">(F108+G108)*97/100*R.D.S</f>
        <v>8.776535749999999</v>
      </c>
      <c r="L108" s="88">
        <f aca="true" t="shared" si="47" ref="L108:L118">IF((F108+G108)-H108&gt;Seuil*BRUT,((F108+G108)-H108)*1/100,0)</f>
        <v>16.689477274999998</v>
      </c>
      <c r="M108" s="88">
        <f aca="true" t="shared" si="48" ref="M108:M118">(F108+G108)-(H108+I108+J108+K108+L108)</f>
        <v>1511.8336782249999</v>
      </c>
      <c r="N108" s="88">
        <f aca="true" t="shared" si="49" ref="N108:N118">M108*6.55957</f>
        <v>9916.978840674363</v>
      </c>
    </row>
    <row r="109" spans="2:14" ht="10.5" customHeight="1">
      <c r="B109" s="90">
        <v>10</v>
      </c>
      <c r="C109" s="90" t="s">
        <v>24</v>
      </c>
      <c r="D109" s="90">
        <f>FORMULES!B57</f>
        <v>427</v>
      </c>
      <c r="E109" s="98">
        <f>FORMULES!C57</f>
        <v>379</v>
      </c>
      <c r="F109" s="86">
        <f t="shared" si="41"/>
        <v>1732.266875</v>
      </c>
      <c r="G109" s="87">
        <f t="shared" si="42"/>
        <v>17.32</v>
      </c>
      <c r="H109" s="88">
        <f t="shared" si="43"/>
        <v>135.9829496875</v>
      </c>
      <c r="I109" s="88">
        <f t="shared" si="44"/>
        <v>40.73038245</v>
      </c>
      <c r="J109" s="88">
        <f t="shared" si="45"/>
        <v>86.55206270625</v>
      </c>
      <c r="K109" s="88">
        <f t="shared" si="46"/>
        <v>8.48549634375</v>
      </c>
      <c r="L109" s="88">
        <f t="shared" si="47"/>
        <v>16.136039253125</v>
      </c>
      <c r="M109" s="88">
        <f t="shared" si="48"/>
        <v>1461.699944559375</v>
      </c>
      <c r="N109" s="88">
        <f t="shared" si="49"/>
        <v>9588.12310533334</v>
      </c>
    </row>
    <row r="110" spans="2:14" ht="10.5" customHeight="1">
      <c r="B110" s="90">
        <v>9</v>
      </c>
      <c r="C110" s="90" t="s">
        <v>24</v>
      </c>
      <c r="D110" s="90">
        <f>FORMULES!B58</f>
        <v>398</v>
      </c>
      <c r="E110" s="98">
        <f>FORMULES!C58</f>
        <v>362</v>
      </c>
      <c r="F110" s="86">
        <f t="shared" si="41"/>
        <v>1654.5662499999999</v>
      </c>
      <c r="G110" s="87">
        <f t="shared" si="42"/>
        <v>16.54</v>
      </c>
      <c r="H110" s="88">
        <f t="shared" si="43"/>
        <v>129.883450625</v>
      </c>
      <c r="I110" s="88">
        <f t="shared" si="44"/>
        <v>38.9033535</v>
      </c>
      <c r="J110" s="88">
        <f t="shared" si="45"/>
        <v>82.66962618749999</v>
      </c>
      <c r="K110" s="88">
        <f t="shared" si="46"/>
        <v>8.1048653125</v>
      </c>
      <c r="L110" s="88">
        <f t="shared" si="47"/>
        <v>15.412227993749998</v>
      </c>
      <c r="M110" s="88">
        <f t="shared" si="48"/>
        <v>1396.1327263812498</v>
      </c>
      <c r="N110" s="88">
        <f t="shared" si="49"/>
        <v>9158.030347988655</v>
      </c>
    </row>
    <row r="111" spans="2:14" ht="10.5" customHeight="1">
      <c r="B111" s="90">
        <v>8</v>
      </c>
      <c r="C111" s="90" t="s">
        <v>24</v>
      </c>
      <c r="D111" s="90">
        <f>FORMULES!B59</f>
        <v>380</v>
      </c>
      <c r="E111" s="98">
        <f>FORMULES!C59</f>
        <v>350</v>
      </c>
      <c r="F111" s="86">
        <f t="shared" si="41"/>
        <v>1599.71875</v>
      </c>
      <c r="G111" s="87">
        <f t="shared" si="42"/>
        <v>15.99</v>
      </c>
      <c r="H111" s="88">
        <f t="shared" si="43"/>
        <v>125.577921875</v>
      </c>
      <c r="I111" s="88">
        <f t="shared" si="44"/>
        <v>37.613699700000005</v>
      </c>
      <c r="J111" s="88">
        <f t="shared" si="45"/>
        <v>79.9291118625</v>
      </c>
      <c r="K111" s="88">
        <f t="shared" si="46"/>
        <v>7.8361874375000005</v>
      </c>
      <c r="L111" s="88">
        <f t="shared" si="47"/>
        <v>14.901308281250001</v>
      </c>
      <c r="M111" s="88">
        <f t="shared" si="48"/>
        <v>1349.85052084375</v>
      </c>
      <c r="N111" s="88">
        <f t="shared" si="49"/>
        <v>8854.438981011037</v>
      </c>
    </row>
    <row r="112" spans="2:14" ht="10.5" customHeight="1">
      <c r="B112" s="90">
        <v>7</v>
      </c>
      <c r="C112" s="90" t="s">
        <v>24</v>
      </c>
      <c r="D112" s="90">
        <f>FORMULES!B60</f>
        <v>364</v>
      </c>
      <c r="E112" s="98">
        <f>FORMULES!C60</f>
        <v>338</v>
      </c>
      <c r="F112" s="86">
        <f t="shared" si="41"/>
        <v>1544.87125</v>
      </c>
      <c r="G112" s="87">
        <f t="shared" si="42"/>
        <v>15.44</v>
      </c>
      <c r="H112" s="88">
        <f t="shared" si="43"/>
        <v>121.272393125</v>
      </c>
      <c r="I112" s="88">
        <f t="shared" si="44"/>
        <v>36.3240459</v>
      </c>
      <c r="J112" s="88">
        <f t="shared" si="45"/>
        <v>77.1885975375</v>
      </c>
      <c r="K112" s="88">
        <f t="shared" si="46"/>
        <v>7.567509562500001</v>
      </c>
      <c r="L112" s="88">
        <f t="shared" si="47"/>
        <v>14.39038856875</v>
      </c>
      <c r="M112" s="88">
        <f t="shared" si="48"/>
        <v>1303.56831530625</v>
      </c>
      <c r="N112" s="88">
        <f t="shared" si="49"/>
        <v>8550.847614033419</v>
      </c>
    </row>
    <row r="113" spans="2:14" ht="10.5" customHeight="1">
      <c r="B113" s="90">
        <v>6</v>
      </c>
      <c r="C113" s="90" t="s">
        <v>26</v>
      </c>
      <c r="D113" s="90">
        <f>FORMULES!B61</f>
        <v>351</v>
      </c>
      <c r="E113" s="98">
        <f>FORMULES!C61</f>
        <v>328</v>
      </c>
      <c r="F113" s="86">
        <f t="shared" si="41"/>
        <v>1499.165</v>
      </c>
      <c r="G113" s="87">
        <f t="shared" si="42"/>
        <v>14.99</v>
      </c>
      <c r="H113" s="88">
        <f t="shared" si="43"/>
        <v>117.68445249999999</v>
      </c>
      <c r="I113" s="88">
        <f t="shared" si="44"/>
        <v>35.2495284</v>
      </c>
      <c r="J113" s="88">
        <f t="shared" si="45"/>
        <v>74.90524785</v>
      </c>
      <c r="K113" s="88">
        <f t="shared" si="46"/>
        <v>7.34365175</v>
      </c>
      <c r="L113" s="88">
        <f t="shared" si="47"/>
        <v>13.964705475</v>
      </c>
      <c r="M113" s="88">
        <f t="shared" si="48"/>
        <v>1265.007414025</v>
      </c>
      <c r="N113" s="88">
        <f t="shared" si="49"/>
        <v>8297.904682815968</v>
      </c>
    </row>
    <row r="114" spans="2:14" ht="10.5" customHeight="1">
      <c r="B114" s="90">
        <v>5</v>
      </c>
      <c r="C114" s="90" t="s">
        <v>26</v>
      </c>
      <c r="D114" s="90">
        <f>FORMULES!B62</f>
        <v>336</v>
      </c>
      <c r="E114" s="98">
        <f>FORMULES!C62</f>
        <v>318</v>
      </c>
      <c r="F114" s="86">
        <f t="shared" si="41"/>
        <v>1453.4587499999998</v>
      </c>
      <c r="G114" s="87">
        <f t="shared" si="42"/>
        <v>14.53</v>
      </c>
      <c r="H114" s="88">
        <f t="shared" si="43"/>
        <v>114.09651187499999</v>
      </c>
      <c r="I114" s="88">
        <f t="shared" si="44"/>
        <v>34.17477809999999</v>
      </c>
      <c r="J114" s="88">
        <f t="shared" si="45"/>
        <v>72.62140346249998</v>
      </c>
      <c r="K114" s="88">
        <f t="shared" si="46"/>
        <v>7.119745437499999</v>
      </c>
      <c r="L114" s="88">
        <f t="shared" si="47"/>
        <v>13.538922381249996</v>
      </c>
      <c r="M114" s="88">
        <f t="shared" si="48"/>
        <v>1226.4373887437498</v>
      </c>
      <c r="N114" s="88">
        <f t="shared" si="49"/>
        <v>8044.901902081839</v>
      </c>
    </row>
    <row r="115" spans="2:14" ht="10.5" customHeight="1">
      <c r="B115" s="90">
        <v>4</v>
      </c>
      <c r="C115" s="90" t="s">
        <v>26</v>
      </c>
      <c r="D115" s="90">
        <f>FORMULES!B63</f>
        <v>322</v>
      </c>
      <c r="E115" s="98">
        <f>FORMULES!C63</f>
        <v>308</v>
      </c>
      <c r="F115" s="86">
        <f t="shared" si="41"/>
        <v>1407.7524999999998</v>
      </c>
      <c r="G115" s="87">
        <f t="shared" si="42"/>
        <v>14.07</v>
      </c>
      <c r="H115" s="88">
        <f t="shared" si="43"/>
        <v>110.50857124999999</v>
      </c>
      <c r="I115" s="88">
        <f t="shared" si="44"/>
        <v>33.10002779999999</v>
      </c>
      <c r="J115" s="88">
        <f t="shared" si="45"/>
        <v>70.33755907499999</v>
      </c>
      <c r="K115" s="88">
        <f t="shared" si="46"/>
        <v>6.895839124999999</v>
      </c>
      <c r="L115" s="88">
        <f t="shared" si="47"/>
        <v>0</v>
      </c>
      <c r="M115" s="88">
        <f t="shared" si="48"/>
        <v>1200.9805027499997</v>
      </c>
      <c r="N115" s="88">
        <f t="shared" si="49"/>
        <v>7877.915676423815</v>
      </c>
    </row>
    <row r="116" spans="2:14" ht="10.5" customHeight="1">
      <c r="B116" s="90">
        <v>3</v>
      </c>
      <c r="C116" s="90" t="s">
        <v>27</v>
      </c>
      <c r="D116" s="90">
        <f>FORMULES!B64</f>
        <v>307</v>
      </c>
      <c r="E116" s="98">
        <f>FORMULES!C64</f>
        <v>298</v>
      </c>
      <c r="F116" s="86">
        <f t="shared" si="41"/>
        <v>1362.0462499999999</v>
      </c>
      <c r="G116" s="87">
        <f t="shared" si="42"/>
        <v>13.620462499999999</v>
      </c>
      <c r="H116" s="88">
        <f t="shared" si="43"/>
        <v>106.92063062499999</v>
      </c>
      <c r="I116" s="88">
        <f t="shared" si="44"/>
        <v>32.025521067</v>
      </c>
      <c r="J116" s="88">
        <f t="shared" si="45"/>
        <v>68.05423226737499</v>
      </c>
      <c r="K116" s="88">
        <f t="shared" si="46"/>
        <v>6.671983555624999</v>
      </c>
      <c r="L116" s="88">
        <f t="shared" si="47"/>
        <v>0</v>
      </c>
      <c r="M116" s="88">
        <f t="shared" si="48"/>
        <v>1161.994344985</v>
      </c>
      <c r="N116" s="88">
        <f t="shared" si="49"/>
        <v>7622.183245533256</v>
      </c>
    </row>
    <row r="117" spans="2:14" ht="10.5" customHeight="1">
      <c r="B117" s="90">
        <v>2</v>
      </c>
      <c r="C117" s="90" t="s">
        <v>27</v>
      </c>
      <c r="D117" s="90">
        <f>FORMULES!B65</f>
        <v>302</v>
      </c>
      <c r="E117" s="98">
        <f>FORMULES!C65</f>
        <v>294</v>
      </c>
      <c r="F117" s="86">
        <f t="shared" si="41"/>
        <v>1343.7637499999998</v>
      </c>
      <c r="G117" s="87">
        <f t="shared" si="42"/>
        <v>13.620462499999999</v>
      </c>
      <c r="H117" s="88">
        <f t="shared" si="43"/>
        <v>105.48545437499999</v>
      </c>
      <c r="I117" s="88">
        <f t="shared" si="44"/>
        <v>31.599904466999998</v>
      </c>
      <c r="J117" s="88">
        <f t="shared" si="45"/>
        <v>67.14979699237499</v>
      </c>
      <c r="K117" s="88">
        <f t="shared" si="46"/>
        <v>6.583313430625</v>
      </c>
      <c r="L117" s="88">
        <f t="shared" si="47"/>
        <v>0</v>
      </c>
      <c r="M117" s="88">
        <f t="shared" si="48"/>
        <v>1146.565743235</v>
      </c>
      <c r="N117" s="88">
        <f t="shared" si="49"/>
        <v>7520.978252352008</v>
      </c>
    </row>
    <row r="118" spans="2:14" ht="10.5" customHeight="1">
      <c r="B118" s="90">
        <v>1</v>
      </c>
      <c r="C118" s="90" t="s">
        <v>28</v>
      </c>
      <c r="D118" s="90">
        <f>FORMULES!B66</f>
        <v>299</v>
      </c>
      <c r="E118" s="98">
        <f>FORMULES!C66</f>
        <v>292</v>
      </c>
      <c r="F118" s="86">
        <f t="shared" si="41"/>
        <v>1334.6225</v>
      </c>
      <c r="G118" s="87">
        <f t="shared" si="42"/>
        <v>13.620462499999999</v>
      </c>
      <c r="H118" s="88">
        <f t="shared" si="43"/>
        <v>104.76786625</v>
      </c>
      <c r="I118" s="88">
        <f t="shared" si="44"/>
        <v>31.387096166999996</v>
      </c>
      <c r="J118" s="88">
        <f t="shared" si="45"/>
        <v>66.69757935487499</v>
      </c>
      <c r="K118" s="88">
        <f t="shared" si="46"/>
        <v>6.538978368124999</v>
      </c>
      <c r="L118" s="88">
        <f t="shared" si="47"/>
        <v>0</v>
      </c>
      <c r="M118" s="88">
        <f t="shared" si="48"/>
        <v>1138.85144236</v>
      </c>
      <c r="N118" s="88">
        <f t="shared" si="49"/>
        <v>7470.375755761384</v>
      </c>
    </row>
    <row r="119" spans="2:14" ht="10.5" customHeight="1">
      <c r="B119" s="91"/>
      <c r="C119" s="60"/>
      <c r="D119" s="99"/>
      <c r="E119" s="60"/>
      <c r="F119" s="92"/>
      <c r="G119" s="92"/>
      <c r="H119" s="93"/>
      <c r="I119" s="93"/>
      <c r="J119" s="93"/>
      <c r="K119" s="93"/>
      <c r="L119" s="93"/>
      <c r="M119" s="74"/>
      <c r="N119" s="88"/>
    </row>
    <row r="120" spans="2:14" ht="10.5" customHeight="1">
      <c r="B120" s="76"/>
      <c r="C120" s="77"/>
      <c r="D120" s="293" t="s">
        <v>57</v>
      </c>
      <c r="E120" s="293"/>
      <c r="F120" s="293"/>
      <c r="G120" s="293"/>
      <c r="H120" s="293"/>
      <c r="I120" s="100"/>
      <c r="J120" s="100"/>
      <c r="K120" s="100"/>
      <c r="L120" s="94"/>
      <c r="M120" s="95" t="s">
        <v>58</v>
      </c>
      <c r="N120" s="88"/>
    </row>
    <row r="121" spans="2:14" ht="10.5" customHeight="1">
      <c r="B121" s="76"/>
      <c r="C121" s="77"/>
      <c r="D121" s="96" t="s">
        <v>59</v>
      </c>
      <c r="E121" s="96"/>
      <c r="F121" s="96"/>
      <c r="G121" s="96"/>
      <c r="H121" s="96"/>
      <c r="I121" s="100"/>
      <c r="J121" s="100"/>
      <c r="K121" s="100"/>
      <c r="L121" s="94"/>
      <c r="M121" s="95"/>
      <c r="N121" s="88"/>
    </row>
    <row r="122" spans="2:14" ht="10.5" customHeight="1">
      <c r="B122" s="76"/>
      <c r="C122" s="77"/>
      <c r="D122" s="96" t="s">
        <v>60</v>
      </c>
      <c r="E122" s="96"/>
      <c r="F122" s="96"/>
      <c r="G122" s="96"/>
      <c r="H122" s="96"/>
      <c r="I122" s="100"/>
      <c r="J122" s="100"/>
      <c r="K122" s="100"/>
      <c r="L122" s="94"/>
      <c r="M122" s="95"/>
      <c r="N122" s="88"/>
    </row>
    <row r="123" spans="2:14" ht="7.5" customHeight="1">
      <c r="B123" s="76"/>
      <c r="C123" s="77"/>
      <c r="D123" s="96"/>
      <c r="E123" s="96"/>
      <c r="F123" s="96"/>
      <c r="G123" s="96"/>
      <c r="H123" s="96"/>
      <c r="I123" s="100"/>
      <c r="J123" s="100"/>
      <c r="K123" s="100"/>
      <c r="L123" s="94"/>
      <c r="M123" s="95"/>
      <c r="N123" s="88"/>
    </row>
    <row r="124" spans="2:14" ht="10.5" customHeight="1">
      <c r="B124" s="91">
        <v>11</v>
      </c>
      <c r="C124" s="97"/>
      <c r="D124" s="119">
        <f>SUM(FORMULES!B42)</f>
        <v>413</v>
      </c>
      <c r="E124" s="91">
        <f>SUM(FORMULES!C42)</f>
        <v>369</v>
      </c>
      <c r="F124" s="86">
        <f aca="true" t="shared" si="50" ref="F124:F134">E124*PA/12</f>
        <v>1686.5606249999998</v>
      </c>
      <c r="G124" s="87">
        <f aca="true" t="shared" si="51" ref="G124:G134">IF(E124&gt;298,INT(F124)/100,IRPLANCHER)</f>
        <v>16.86</v>
      </c>
      <c r="H124" s="88">
        <f aca="true" t="shared" si="52" ref="H124:H134">F124*pension</f>
        <v>132.39500906249998</v>
      </c>
      <c r="I124" s="88">
        <f aca="true" t="shared" si="53" ref="I124:I134">((F124+G124)*97/100)*C.S.G.N.D</f>
        <v>39.655632149999995</v>
      </c>
      <c r="J124" s="88">
        <f aca="true" t="shared" si="54" ref="J124:J134">(F124+G124)*97/100*C.S.G.D</f>
        <v>84.26821831874999</v>
      </c>
      <c r="K124" s="88">
        <f aca="true" t="shared" si="55" ref="K124:K134">(F124+G124)*97/100*R.D.S</f>
        <v>8.26159003125</v>
      </c>
      <c r="L124" s="88">
        <f aca="true" t="shared" si="56" ref="L124:L134">IF((F124+G124)-H124&gt;Seuil*BRUT,((F124+G124)-H124)*1/100,0)</f>
        <v>15.710256159375</v>
      </c>
      <c r="M124" s="88">
        <f aca="true" t="shared" si="57" ref="M124:M134">(F124+G124)-(H124+I124+J124+K124+L124)</f>
        <v>1423.1299192781248</v>
      </c>
      <c r="N124" s="88">
        <f aca="true" t="shared" si="58" ref="N124:N134">M124*6.55957</f>
        <v>9335.12032459921</v>
      </c>
    </row>
    <row r="125" spans="2:14" ht="10.5" customHeight="1">
      <c r="B125" s="90">
        <v>10</v>
      </c>
      <c r="C125" s="90" t="s">
        <v>24</v>
      </c>
      <c r="D125" s="90">
        <f>FORMULES!B43</f>
        <v>389</v>
      </c>
      <c r="E125" s="98">
        <f>FORMULES!C43</f>
        <v>356</v>
      </c>
      <c r="F125" s="86">
        <f t="shared" si="50"/>
        <v>1627.1425</v>
      </c>
      <c r="G125" s="87">
        <f t="shared" si="51"/>
        <v>16.27</v>
      </c>
      <c r="H125" s="88">
        <f t="shared" si="52"/>
        <v>127.73068624999999</v>
      </c>
      <c r="I125" s="88">
        <f t="shared" si="53"/>
        <v>38.258643</v>
      </c>
      <c r="J125" s="88">
        <f t="shared" si="54"/>
        <v>81.29961637499999</v>
      </c>
      <c r="K125" s="88">
        <f t="shared" si="55"/>
        <v>7.970550625</v>
      </c>
      <c r="L125" s="88">
        <f t="shared" si="56"/>
        <v>15.1568181375</v>
      </c>
      <c r="M125" s="88">
        <f t="shared" si="57"/>
        <v>1372.9961856124999</v>
      </c>
      <c r="N125" s="88">
        <f t="shared" si="58"/>
        <v>9006.264589258186</v>
      </c>
    </row>
    <row r="126" spans="2:14" ht="10.5" customHeight="1">
      <c r="B126" s="90">
        <v>9</v>
      </c>
      <c r="C126" s="90" t="s">
        <v>24</v>
      </c>
      <c r="D126" s="90">
        <f>FORMULES!B44</f>
        <v>374</v>
      </c>
      <c r="E126" s="98">
        <f>FORMULES!C44</f>
        <v>345</v>
      </c>
      <c r="F126" s="86">
        <f t="shared" si="50"/>
        <v>1576.8656249999997</v>
      </c>
      <c r="G126" s="87">
        <f t="shared" si="51"/>
        <v>15.76</v>
      </c>
      <c r="H126" s="88">
        <f t="shared" si="52"/>
        <v>123.78395156249998</v>
      </c>
      <c r="I126" s="88">
        <f t="shared" si="53"/>
        <v>37.07632454999999</v>
      </c>
      <c r="J126" s="88">
        <f t="shared" si="54"/>
        <v>78.78718966874997</v>
      </c>
      <c r="K126" s="88">
        <f t="shared" si="55"/>
        <v>7.724234281249998</v>
      </c>
      <c r="L126" s="88">
        <f t="shared" si="56"/>
        <v>14.688416734374997</v>
      </c>
      <c r="M126" s="88">
        <f t="shared" si="57"/>
        <v>1330.5655082031249</v>
      </c>
      <c r="N126" s="88">
        <f t="shared" si="58"/>
        <v>8727.93759064397</v>
      </c>
    </row>
    <row r="127" spans="2:14" ht="10.5" customHeight="1">
      <c r="B127" s="90">
        <v>8</v>
      </c>
      <c r="C127" s="90" t="s">
        <v>24</v>
      </c>
      <c r="D127" s="90">
        <f>FORMULES!B45</f>
        <v>360</v>
      </c>
      <c r="E127" s="98">
        <f>FORMULES!C45</f>
        <v>335</v>
      </c>
      <c r="F127" s="86">
        <f t="shared" si="50"/>
        <v>1531.159375</v>
      </c>
      <c r="G127" s="87">
        <f t="shared" si="51"/>
        <v>15.31</v>
      </c>
      <c r="H127" s="88">
        <f t="shared" si="52"/>
        <v>120.19601093749999</v>
      </c>
      <c r="I127" s="88">
        <f t="shared" si="53"/>
        <v>36.00180705</v>
      </c>
      <c r="J127" s="88">
        <f t="shared" si="54"/>
        <v>76.50383998125</v>
      </c>
      <c r="K127" s="88">
        <f t="shared" si="55"/>
        <v>7.50037646875</v>
      </c>
      <c r="L127" s="88">
        <f t="shared" si="56"/>
        <v>14.262733640625</v>
      </c>
      <c r="M127" s="88">
        <f t="shared" si="57"/>
        <v>1292.004606921875</v>
      </c>
      <c r="N127" s="88">
        <f t="shared" si="58"/>
        <v>8474.994659426524</v>
      </c>
    </row>
    <row r="128" spans="2:14" ht="10.5" customHeight="1">
      <c r="B128" s="90">
        <v>7</v>
      </c>
      <c r="C128" s="90" t="s">
        <v>24</v>
      </c>
      <c r="D128" s="90">
        <f>FORMULES!B46</f>
        <v>347</v>
      </c>
      <c r="E128" s="98">
        <f>FORMULES!C46</f>
        <v>325</v>
      </c>
      <c r="F128" s="86">
        <f t="shared" si="50"/>
        <v>1485.453125</v>
      </c>
      <c r="G128" s="87">
        <f t="shared" si="51"/>
        <v>14.85</v>
      </c>
      <c r="H128" s="88">
        <f t="shared" si="52"/>
        <v>116.6080703125</v>
      </c>
      <c r="I128" s="88">
        <f t="shared" si="53"/>
        <v>34.92705675</v>
      </c>
      <c r="J128" s="88">
        <f t="shared" si="54"/>
        <v>74.21999559374999</v>
      </c>
      <c r="K128" s="88">
        <f t="shared" si="55"/>
        <v>7.276470156249999</v>
      </c>
      <c r="L128" s="88">
        <f t="shared" si="56"/>
        <v>13.836950546874998</v>
      </c>
      <c r="M128" s="88">
        <f t="shared" si="57"/>
        <v>1253.4345816406249</v>
      </c>
      <c r="N128" s="88">
        <f t="shared" si="58"/>
        <v>8221.991878692394</v>
      </c>
    </row>
    <row r="129" spans="2:14" ht="10.5" customHeight="1">
      <c r="B129" s="90">
        <v>6</v>
      </c>
      <c r="C129" s="90" t="s">
        <v>26</v>
      </c>
      <c r="D129" s="90">
        <f>FORMULES!B47</f>
        <v>333</v>
      </c>
      <c r="E129" s="98">
        <f>FORMULES!C47</f>
        <v>316</v>
      </c>
      <c r="F129" s="86">
        <f t="shared" si="50"/>
        <v>1444.3174999999999</v>
      </c>
      <c r="G129" s="87">
        <f t="shared" si="51"/>
        <v>14.44</v>
      </c>
      <c r="H129" s="88">
        <f t="shared" si="52"/>
        <v>113.37892374999998</v>
      </c>
      <c r="I129" s="88">
        <f t="shared" si="53"/>
        <v>33.959874600000006</v>
      </c>
      <c r="J129" s="88">
        <f t="shared" si="54"/>
        <v>72.164733525</v>
      </c>
      <c r="K129" s="88">
        <f t="shared" si="55"/>
        <v>7.074973875</v>
      </c>
      <c r="L129" s="88">
        <f t="shared" si="56"/>
        <v>13.453785762499999</v>
      </c>
      <c r="M129" s="88">
        <f t="shared" si="57"/>
        <v>1218.7252084875</v>
      </c>
      <c r="N129" s="88">
        <f t="shared" si="58"/>
        <v>7994.31331583835</v>
      </c>
    </row>
    <row r="130" spans="2:14" ht="10.5" customHeight="1">
      <c r="B130" s="90">
        <v>5</v>
      </c>
      <c r="C130" s="90" t="s">
        <v>26</v>
      </c>
      <c r="D130" s="90">
        <f>FORMULES!B48</f>
        <v>323</v>
      </c>
      <c r="E130" s="98">
        <f>FORMULES!C48</f>
        <v>308</v>
      </c>
      <c r="F130" s="86">
        <f t="shared" si="50"/>
        <v>1407.7524999999998</v>
      </c>
      <c r="G130" s="87">
        <f t="shared" si="51"/>
        <v>14.07</v>
      </c>
      <c r="H130" s="88">
        <f t="shared" si="52"/>
        <v>110.50857124999999</v>
      </c>
      <c r="I130" s="88">
        <f t="shared" si="53"/>
        <v>33.10002779999999</v>
      </c>
      <c r="J130" s="88">
        <f t="shared" si="54"/>
        <v>70.33755907499999</v>
      </c>
      <c r="K130" s="88">
        <f t="shared" si="55"/>
        <v>6.895839124999999</v>
      </c>
      <c r="L130" s="88">
        <f t="shared" si="56"/>
        <v>0</v>
      </c>
      <c r="M130" s="88">
        <f t="shared" si="57"/>
        <v>1200.9805027499997</v>
      </c>
      <c r="N130" s="88">
        <f t="shared" si="58"/>
        <v>7877.915676423815</v>
      </c>
    </row>
    <row r="131" spans="2:14" ht="10.5" customHeight="1">
      <c r="B131" s="90">
        <v>4</v>
      </c>
      <c r="C131" s="90" t="s">
        <v>26</v>
      </c>
      <c r="D131" s="90">
        <f>FORMULES!B49</f>
        <v>310</v>
      </c>
      <c r="E131" s="98">
        <f>FORMULES!C49</f>
        <v>300</v>
      </c>
      <c r="F131" s="86">
        <f t="shared" si="50"/>
        <v>1371.1875</v>
      </c>
      <c r="G131" s="87">
        <f t="shared" si="51"/>
        <v>13.71</v>
      </c>
      <c r="H131" s="88">
        <f t="shared" si="52"/>
        <v>107.63821875000001</v>
      </c>
      <c r="I131" s="88">
        <f t="shared" si="53"/>
        <v>32.2404138</v>
      </c>
      <c r="J131" s="88">
        <f t="shared" si="54"/>
        <v>68.51087932499999</v>
      </c>
      <c r="K131" s="88">
        <f t="shared" si="55"/>
        <v>6.716752875</v>
      </c>
      <c r="L131" s="88">
        <f t="shared" si="56"/>
        <v>0</v>
      </c>
      <c r="M131" s="88">
        <f t="shared" si="57"/>
        <v>1169.79123525</v>
      </c>
      <c r="N131" s="88">
        <f t="shared" si="58"/>
        <v>7673.327493008843</v>
      </c>
    </row>
    <row r="132" spans="2:14" ht="10.5" customHeight="1">
      <c r="B132" s="90">
        <v>3</v>
      </c>
      <c r="C132" s="90" t="s">
        <v>27</v>
      </c>
      <c r="D132" s="90">
        <f>FORMULES!B50</f>
        <v>303</v>
      </c>
      <c r="E132" s="98">
        <f>FORMULES!C50</f>
        <v>295</v>
      </c>
      <c r="F132" s="86">
        <f t="shared" si="50"/>
        <v>1348.334375</v>
      </c>
      <c r="G132" s="87">
        <f t="shared" si="51"/>
        <v>13.620462499999999</v>
      </c>
      <c r="H132" s="88">
        <f t="shared" si="52"/>
        <v>105.8442484375</v>
      </c>
      <c r="I132" s="88">
        <f t="shared" si="53"/>
        <v>31.706308616999998</v>
      </c>
      <c r="J132" s="88">
        <f t="shared" si="54"/>
        <v>67.375905811125</v>
      </c>
      <c r="K132" s="88">
        <f t="shared" si="55"/>
        <v>6.605480961874999</v>
      </c>
      <c r="L132" s="88">
        <f t="shared" si="56"/>
        <v>0</v>
      </c>
      <c r="M132" s="88">
        <f t="shared" si="57"/>
        <v>1150.4228936724999</v>
      </c>
      <c r="N132" s="88">
        <f t="shared" si="58"/>
        <v>7546.27950064732</v>
      </c>
    </row>
    <row r="133" spans="2:14" ht="10.5" customHeight="1">
      <c r="B133" s="90">
        <v>2</v>
      </c>
      <c r="C133" s="90" t="s">
        <v>27</v>
      </c>
      <c r="D133" s="90">
        <f>FORMULES!B51</f>
        <v>299</v>
      </c>
      <c r="E133" s="98">
        <f>FORMULES!C51</f>
        <v>292</v>
      </c>
      <c r="F133" s="86">
        <f t="shared" si="50"/>
        <v>1334.6225</v>
      </c>
      <c r="G133" s="87">
        <f t="shared" si="51"/>
        <v>13.620462499999999</v>
      </c>
      <c r="H133" s="88">
        <f t="shared" si="52"/>
        <v>104.76786625</v>
      </c>
      <c r="I133" s="88">
        <f t="shared" si="53"/>
        <v>31.387096166999996</v>
      </c>
      <c r="J133" s="88">
        <f t="shared" si="54"/>
        <v>66.69757935487499</v>
      </c>
      <c r="K133" s="88">
        <f t="shared" si="55"/>
        <v>6.538978368124999</v>
      </c>
      <c r="L133" s="88">
        <f t="shared" si="56"/>
        <v>0</v>
      </c>
      <c r="M133" s="88">
        <f t="shared" si="57"/>
        <v>1138.85144236</v>
      </c>
      <c r="N133" s="88">
        <f t="shared" si="58"/>
        <v>7470.375755761384</v>
      </c>
    </row>
    <row r="134" spans="2:14" ht="10.5" customHeight="1">
      <c r="B134" s="90">
        <v>1</v>
      </c>
      <c r="C134" s="90" t="s">
        <v>28</v>
      </c>
      <c r="D134" s="90">
        <f>FORMULES!B52</f>
        <v>298</v>
      </c>
      <c r="E134" s="98">
        <f>FORMULES!C52</f>
        <v>291</v>
      </c>
      <c r="F134" s="86">
        <f t="shared" si="50"/>
        <v>1330.0518749999999</v>
      </c>
      <c r="G134" s="87">
        <f t="shared" si="51"/>
        <v>13.620462499999999</v>
      </c>
      <c r="H134" s="88">
        <f t="shared" si="52"/>
        <v>104.40907218749999</v>
      </c>
      <c r="I134" s="88">
        <f t="shared" si="53"/>
        <v>31.280692017</v>
      </c>
      <c r="J134" s="88">
        <f t="shared" si="54"/>
        <v>66.471470536125</v>
      </c>
      <c r="K134" s="88">
        <f t="shared" si="55"/>
        <v>6.516810836875</v>
      </c>
      <c r="L134" s="88">
        <f t="shared" si="56"/>
        <v>0</v>
      </c>
      <c r="M134" s="88">
        <f t="shared" si="57"/>
        <v>1134.9942919225</v>
      </c>
      <c r="N134" s="88">
        <f t="shared" si="58"/>
        <v>7445.074507466074</v>
      </c>
    </row>
    <row r="135" spans="2:14" ht="10.5" customHeight="1">
      <c r="B135" s="91"/>
      <c r="C135" s="60"/>
      <c r="D135" s="60"/>
      <c r="E135" s="60"/>
      <c r="F135" s="92"/>
      <c r="G135" s="92"/>
      <c r="H135" s="93"/>
      <c r="I135" s="93"/>
      <c r="J135" s="93"/>
      <c r="K135" s="93"/>
      <c r="L135" s="93"/>
      <c r="M135" s="74"/>
      <c r="N135" s="88"/>
    </row>
    <row r="136" spans="2:14" ht="10.5" customHeight="1">
      <c r="B136" s="76"/>
      <c r="C136" s="77"/>
      <c r="D136" s="293" t="s">
        <v>61</v>
      </c>
      <c r="E136" s="293"/>
      <c r="F136" s="293"/>
      <c r="G136" s="293"/>
      <c r="H136" s="94"/>
      <c r="I136" s="92"/>
      <c r="J136" s="92"/>
      <c r="K136" s="92"/>
      <c r="L136" s="94"/>
      <c r="M136" s="95" t="s">
        <v>62</v>
      </c>
      <c r="N136" s="88"/>
    </row>
    <row r="137" spans="2:14" ht="10.5" customHeight="1">
      <c r="B137" s="76"/>
      <c r="C137" s="77"/>
      <c r="D137" s="96" t="s">
        <v>63</v>
      </c>
      <c r="E137" s="96"/>
      <c r="F137" s="96"/>
      <c r="G137" s="96"/>
      <c r="H137" s="94"/>
      <c r="I137" s="92"/>
      <c r="J137" s="92"/>
      <c r="K137" s="92"/>
      <c r="L137" s="94"/>
      <c r="M137" s="95"/>
      <c r="N137" s="88"/>
    </row>
    <row r="138" spans="2:14" ht="7.5" customHeight="1">
      <c r="B138" s="76"/>
      <c r="C138" s="77"/>
      <c r="D138" s="96"/>
      <c r="E138" s="96"/>
      <c r="F138" s="96"/>
      <c r="G138" s="96"/>
      <c r="H138" s="94"/>
      <c r="I138" s="92"/>
      <c r="J138" s="92"/>
      <c r="K138" s="92"/>
      <c r="L138" s="94"/>
      <c r="M138" s="95"/>
      <c r="N138" s="88"/>
    </row>
    <row r="139" spans="2:14" ht="10.5" customHeight="1">
      <c r="B139" s="91">
        <v>11</v>
      </c>
      <c r="C139" s="97"/>
      <c r="D139" s="102">
        <f>SUM(FORMULES!B28)</f>
        <v>388</v>
      </c>
      <c r="E139" s="90">
        <f>SUM(FORMULES!C28)</f>
        <v>355</v>
      </c>
      <c r="F139" s="86">
        <f aca="true" t="shared" si="59" ref="F139:F149">E139*PA/12</f>
        <v>1622.5718749999999</v>
      </c>
      <c r="G139" s="87">
        <f aca="true" t="shared" si="60" ref="G139:G149">IF(E139&gt;298,INT(F139)/100,IRPLANCHER)</f>
        <v>16.22</v>
      </c>
      <c r="H139" s="88">
        <f aca="true" t="shared" si="61" ref="H139:H149">F139*pension</f>
        <v>127.3718921875</v>
      </c>
      <c r="I139" s="88">
        <f aca="true" t="shared" si="62" ref="I139:I149">((F139+G139)*97/100)*C.S.G.N.D</f>
        <v>38.15107485</v>
      </c>
      <c r="J139" s="88">
        <f aca="true" t="shared" si="63" ref="J139:J149">(F139+G139)*97/100*C.S.G.D</f>
        <v>81.07103405624999</v>
      </c>
      <c r="K139" s="88">
        <f aca="true" t="shared" si="64" ref="K139:K149">(F139+G139)*97/100*R.D.S</f>
        <v>7.94814059375</v>
      </c>
      <c r="L139" s="88">
        <f aca="true" t="shared" si="65" ref="L139:L149">IF((F139+G139)-H139&gt;Seuil*BRUT,((F139+G139)-H139)*1/100,0)</f>
        <v>15.114199828124999</v>
      </c>
      <c r="M139" s="88">
        <f aca="true" t="shared" si="66" ref="M139:M149">(F139+G139)-(H139+I139+J139+K139+L139)</f>
        <v>1369.135533484375</v>
      </c>
      <c r="N139" s="88">
        <f aca="true" t="shared" si="67" ref="N139:N149">M139*6.55957</f>
        <v>8980.940371378101</v>
      </c>
    </row>
    <row r="140" spans="2:14" ht="10.5" customHeight="1">
      <c r="B140" s="90">
        <v>10</v>
      </c>
      <c r="C140" s="90" t="s">
        <v>24</v>
      </c>
      <c r="D140" s="97">
        <f>FORMULES!B29</f>
        <v>364</v>
      </c>
      <c r="E140" s="91">
        <f>FORMULES!C29</f>
        <v>338</v>
      </c>
      <c r="F140" s="86">
        <f t="shared" si="59"/>
        <v>1544.87125</v>
      </c>
      <c r="G140" s="87">
        <f t="shared" si="60"/>
        <v>15.44</v>
      </c>
      <c r="H140" s="88">
        <f t="shared" si="61"/>
        <v>121.272393125</v>
      </c>
      <c r="I140" s="88">
        <f t="shared" si="62"/>
        <v>36.3240459</v>
      </c>
      <c r="J140" s="88">
        <f t="shared" si="63"/>
        <v>77.1885975375</v>
      </c>
      <c r="K140" s="88">
        <f t="shared" si="64"/>
        <v>7.567509562500001</v>
      </c>
      <c r="L140" s="88">
        <f t="shared" si="65"/>
        <v>14.39038856875</v>
      </c>
      <c r="M140" s="88">
        <f t="shared" si="66"/>
        <v>1303.56831530625</v>
      </c>
      <c r="N140" s="88">
        <f t="shared" si="67"/>
        <v>8550.847614033419</v>
      </c>
    </row>
    <row r="141" spans="2:14" ht="10.5" customHeight="1">
      <c r="B141" s="90">
        <v>9</v>
      </c>
      <c r="C141" s="90" t="s">
        <v>24</v>
      </c>
      <c r="D141" s="97">
        <f>FORMULES!B30</f>
        <v>348</v>
      </c>
      <c r="E141" s="91">
        <f>FORMULES!C30</f>
        <v>326</v>
      </c>
      <c r="F141" s="86">
        <f t="shared" si="59"/>
        <v>1490.02375</v>
      </c>
      <c r="G141" s="87">
        <f t="shared" si="60"/>
        <v>14.9</v>
      </c>
      <c r="H141" s="88">
        <f t="shared" si="61"/>
        <v>116.966864375</v>
      </c>
      <c r="I141" s="88">
        <f t="shared" si="62"/>
        <v>35.034624900000004</v>
      </c>
      <c r="J141" s="88">
        <f t="shared" si="63"/>
        <v>74.4485779125</v>
      </c>
      <c r="K141" s="88">
        <f t="shared" si="64"/>
        <v>7.2988801875</v>
      </c>
      <c r="L141" s="88">
        <f t="shared" si="65"/>
        <v>13.879568856250003</v>
      </c>
      <c r="M141" s="88">
        <f t="shared" si="66"/>
        <v>1257.2952337687502</v>
      </c>
      <c r="N141" s="88">
        <f t="shared" si="67"/>
        <v>8247.31609657248</v>
      </c>
    </row>
    <row r="142" spans="2:14" ht="10.5" customHeight="1">
      <c r="B142" s="90">
        <v>8</v>
      </c>
      <c r="C142" s="90" t="s">
        <v>24</v>
      </c>
      <c r="D142" s="97">
        <f>FORMULES!B31</f>
        <v>337</v>
      </c>
      <c r="E142" s="91">
        <f>FORMULES!C31</f>
        <v>319</v>
      </c>
      <c r="F142" s="86">
        <f t="shared" si="59"/>
        <v>1458.0293749999998</v>
      </c>
      <c r="G142" s="87">
        <f t="shared" si="60"/>
        <v>14.58</v>
      </c>
      <c r="H142" s="88">
        <f t="shared" si="61"/>
        <v>114.45530593749999</v>
      </c>
      <c r="I142" s="88">
        <f t="shared" si="62"/>
        <v>34.282346249999996</v>
      </c>
      <c r="J142" s="88">
        <f t="shared" si="63"/>
        <v>72.84998578124998</v>
      </c>
      <c r="K142" s="88">
        <f t="shared" si="64"/>
        <v>7.142155468749999</v>
      </c>
      <c r="L142" s="88">
        <f t="shared" si="65"/>
        <v>13.581540690624998</v>
      </c>
      <c r="M142" s="88">
        <f t="shared" si="66"/>
        <v>1230.298040871875</v>
      </c>
      <c r="N142" s="88">
        <f t="shared" si="67"/>
        <v>8070.226119961924</v>
      </c>
    </row>
    <row r="143" spans="2:14" ht="10.5" customHeight="1">
      <c r="B143" s="90">
        <v>7</v>
      </c>
      <c r="C143" s="90" t="s">
        <v>24</v>
      </c>
      <c r="D143" s="97">
        <f>FORMULES!B32</f>
        <v>328</v>
      </c>
      <c r="E143" s="91">
        <f>FORMULES!C32</f>
        <v>312</v>
      </c>
      <c r="F143" s="86">
        <f t="shared" si="59"/>
        <v>1426.0349999999999</v>
      </c>
      <c r="G143" s="87">
        <f t="shared" si="60"/>
        <v>14.26</v>
      </c>
      <c r="H143" s="88">
        <f t="shared" si="61"/>
        <v>111.94374749999999</v>
      </c>
      <c r="I143" s="88">
        <f t="shared" si="62"/>
        <v>33.530067599999995</v>
      </c>
      <c r="J143" s="88">
        <f t="shared" si="63"/>
        <v>71.25139364999998</v>
      </c>
      <c r="K143" s="88">
        <f t="shared" si="64"/>
        <v>6.985430749999999</v>
      </c>
      <c r="L143" s="88">
        <f t="shared" si="65"/>
        <v>13.283512524999999</v>
      </c>
      <c r="M143" s="88">
        <f t="shared" si="66"/>
        <v>1203.300847975</v>
      </c>
      <c r="N143" s="88">
        <f t="shared" si="67"/>
        <v>7893.13614335137</v>
      </c>
    </row>
    <row r="144" spans="2:14" ht="10.5" customHeight="1">
      <c r="B144" s="90">
        <v>6</v>
      </c>
      <c r="C144" s="90" t="s">
        <v>26</v>
      </c>
      <c r="D144" s="97">
        <f>FORMULES!B33</f>
        <v>318</v>
      </c>
      <c r="E144" s="91">
        <f>FORMULES!C33</f>
        <v>305</v>
      </c>
      <c r="F144" s="86">
        <f t="shared" si="59"/>
        <v>1394.0406249999999</v>
      </c>
      <c r="G144" s="87">
        <f t="shared" si="60"/>
        <v>13.94</v>
      </c>
      <c r="H144" s="88">
        <f t="shared" si="61"/>
        <v>109.43218906249999</v>
      </c>
      <c r="I144" s="88">
        <f t="shared" si="62"/>
        <v>32.777788949999994</v>
      </c>
      <c r="J144" s="88">
        <f t="shared" si="63"/>
        <v>69.65280151874998</v>
      </c>
      <c r="K144" s="88">
        <f t="shared" si="64"/>
        <v>6.828706031249999</v>
      </c>
      <c r="L144" s="88">
        <f t="shared" si="65"/>
        <v>0</v>
      </c>
      <c r="M144" s="88">
        <f t="shared" si="66"/>
        <v>1189.2891394375</v>
      </c>
      <c r="N144" s="88">
        <f t="shared" si="67"/>
        <v>7801.225360380041</v>
      </c>
    </row>
    <row r="145" spans="2:14" ht="10.5" customHeight="1">
      <c r="B145" s="90">
        <v>5</v>
      </c>
      <c r="C145" s="90" t="s">
        <v>26</v>
      </c>
      <c r="D145" s="97">
        <f>FORMULES!B34</f>
        <v>310</v>
      </c>
      <c r="E145" s="91">
        <f>FORMULES!C34</f>
        <v>300</v>
      </c>
      <c r="F145" s="86">
        <f t="shared" si="59"/>
        <v>1371.1875</v>
      </c>
      <c r="G145" s="87">
        <f t="shared" si="60"/>
        <v>13.71</v>
      </c>
      <c r="H145" s="88">
        <f t="shared" si="61"/>
        <v>107.63821875000001</v>
      </c>
      <c r="I145" s="88">
        <f t="shared" si="62"/>
        <v>32.2404138</v>
      </c>
      <c r="J145" s="88">
        <f t="shared" si="63"/>
        <v>68.51087932499999</v>
      </c>
      <c r="K145" s="88">
        <f t="shared" si="64"/>
        <v>6.716752875</v>
      </c>
      <c r="L145" s="88">
        <f t="shared" si="65"/>
        <v>0</v>
      </c>
      <c r="M145" s="88">
        <f t="shared" si="66"/>
        <v>1169.79123525</v>
      </c>
      <c r="N145" s="88">
        <f t="shared" si="67"/>
        <v>7673.327493008843</v>
      </c>
    </row>
    <row r="146" spans="2:14" ht="10.5" customHeight="1">
      <c r="B146" s="90">
        <v>4</v>
      </c>
      <c r="C146" s="90" t="s">
        <v>26</v>
      </c>
      <c r="D146" s="97">
        <f>FORMULES!B35</f>
        <v>303</v>
      </c>
      <c r="E146" s="91">
        <f>FORMULES!C35</f>
        <v>295</v>
      </c>
      <c r="F146" s="86">
        <f t="shared" si="59"/>
        <v>1348.334375</v>
      </c>
      <c r="G146" s="87">
        <f t="shared" si="60"/>
        <v>13.620462499999999</v>
      </c>
      <c r="H146" s="88">
        <f t="shared" si="61"/>
        <v>105.8442484375</v>
      </c>
      <c r="I146" s="88">
        <f t="shared" si="62"/>
        <v>31.706308616999998</v>
      </c>
      <c r="J146" s="88">
        <f t="shared" si="63"/>
        <v>67.375905811125</v>
      </c>
      <c r="K146" s="88">
        <f t="shared" si="64"/>
        <v>6.605480961874999</v>
      </c>
      <c r="L146" s="88">
        <f t="shared" si="65"/>
        <v>0</v>
      </c>
      <c r="M146" s="88">
        <f t="shared" si="66"/>
        <v>1150.4228936724999</v>
      </c>
      <c r="N146" s="88">
        <f t="shared" si="67"/>
        <v>7546.27950064732</v>
      </c>
    </row>
    <row r="147" spans="2:14" ht="10.5" customHeight="1">
      <c r="B147" s="90">
        <v>3</v>
      </c>
      <c r="C147" s="90" t="s">
        <v>27</v>
      </c>
      <c r="D147" s="97">
        <f>FORMULES!B36</f>
        <v>299</v>
      </c>
      <c r="E147" s="91">
        <f>FORMULES!C36</f>
        <v>292</v>
      </c>
      <c r="F147" s="86">
        <f t="shared" si="59"/>
        <v>1334.6225</v>
      </c>
      <c r="G147" s="87">
        <f t="shared" si="60"/>
        <v>13.620462499999999</v>
      </c>
      <c r="H147" s="88">
        <f t="shared" si="61"/>
        <v>104.76786625</v>
      </c>
      <c r="I147" s="88">
        <f t="shared" si="62"/>
        <v>31.387096166999996</v>
      </c>
      <c r="J147" s="88">
        <f t="shared" si="63"/>
        <v>66.69757935487499</v>
      </c>
      <c r="K147" s="88">
        <f t="shared" si="64"/>
        <v>6.538978368124999</v>
      </c>
      <c r="L147" s="88">
        <f t="shared" si="65"/>
        <v>0</v>
      </c>
      <c r="M147" s="88">
        <f t="shared" si="66"/>
        <v>1138.85144236</v>
      </c>
      <c r="N147" s="88">
        <f t="shared" si="67"/>
        <v>7470.375755761384</v>
      </c>
    </row>
    <row r="148" spans="2:14" ht="10.5" customHeight="1">
      <c r="B148" s="90">
        <v>2</v>
      </c>
      <c r="C148" s="90" t="s">
        <v>27</v>
      </c>
      <c r="D148" s="97">
        <f>FORMULES!B37</f>
        <v>298</v>
      </c>
      <c r="E148" s="91">
        <f>FORMULES!C37</f>
        <v>291</v>
      </c>
      <c r="F148" s="86">
        <f t="shared" si="59"/>
        <v>1330.0518749999999</v>
      </c>
      <c r="G148" s="87">
        <f t="shared" si="60"/>
        <v>13.620462499999999</v>
      </c>
      <c r="H148" s="88">
        <f t="shared" si="61"/>
        <v>104.40907218749999</v>
      </c>
      <c r="I148" s="88">
        <f t="shared" si="62"/>
        <v>31.280692017</v>
      </c>
      <c r="J148" s="88">
        <f t="shared" si="63"/>
        <v>66.471470536125</v>
      </c>
      <c r="K148" s="88">
        <f t="shared" si="64"/>
        <v>6.516810836875</v>
      </c>
      <c r="L148" s="88">
        <f t="shared" si="65"/>
        <v>0</v>
      </c>
      <c r="M148" s="88">
        <f t="shared" si="66"/>
        <v>1134.9942919225</v>
      </c>
      <c r="N148" s="88">
        <f t="shared" si="67"/>
        <v>7445.074507466074</v>
      </c>
    </row>
    <row r="149" spans="2:14" ht="10.5" customHeight="1">
      <c r="B149" s="63">
        <v>1</v>
      </c>
      <c r="C149" s="63" t="s">
        <v>28</v>
      </c>
      <c r="D149" s="120">
        <f>FORMULES!B38</f>
        <v>297</v>
      </c>
      <c r="E149" s="121">
        <f>FORMULES!C38</f>
        <v>290</v>
      </c>
      <c r="F149" s="122">
        <f t="shared" si="59"/>
        <v>1325.48125</v>
      </c>
      <c r="G149" s="87">
        <f t="shared" si="60"/>
        <v>13.620462499999999</v>
      </c>
      <c r="H149" s="123">
        <f t="shared" si="61"/>
        <v>104.050278125</v>
      </c>
      <c r="I149" s="123">
        <f t="shared" si="62"/>
        <v>31.174287867</v>
      </c>
      <c r="J149" s="123">
        <f t="shared" si="63"/>
        <v>66.24536171737499</v>
      </c>
      <c r="K149" s="123">
        <f t="shared" si="64"/>
        <v>6.494643305625</v>
      </c>
      <c r="L149" s="123">
        <f t="shared" si="65"/>
        <v>0</v>
      </c>
      <c r="M149" s="123">
        <f t="shared" si="66"/>
        <v>1131.137141485</v>
      </c>
      <c r="N149" s="123">
        <f t="shared" si="67"/>
        <v>7419.773259170762</v>
      </c>
    </row>
    <row r="150" spans="2:13" ht="7.5" customHeight="1">
      <c r="B150" s="5"/>
      <c r="C150" s="5"/>
      <c r="D150" s="110"/>
      <c r="E150" s="110"/>
      <c r="F150" s="5"/>
      <c r="G150" s="5"/>
      <c r="H150" s="5"/>
      <c r="I150" s="5"/>
      <c r="J150" s="5"/>
      <c r="K150" s="5"/>
      <c r="L150" s="5"/>
      <c r="M150" s="38"/>
    </row>
    <row r="151" spans="2:13" ht="10.5" customHeight="1">
      <c r="B151" s="294" t="str">
        <f>FORMULES!E5</f>
        <v> -- Indemnité  de  Résidence  plancher  INM  298 ----- Prix point mensuel net : 3,857 euros (I.R. non comprise)</v>
      </c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38"/>
    </row>
    <row r="152" spans="2:13" ht="10.5" customHeight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8"/>
    </row>
    <row r="153" ht="12.75" customHeight="1" hidden="1">
      <c r="L153"/>
    </row>
    <row r="154" ht="10.5" customHeight="1">
      <c r="L154"/>
    </row>
    <row r="155" ht="10.5" customHeight="1">
      <c r="L155"/>
    </row>
    <row r="157" ht="14.25" customHeight="1">
      <c r="N157">
        <v>7</v>
      </c>
    </row>
    <row r="158" spans="2:13" ht="24" customHeight="1">
      <c r="B158" s="290" t="s">
        <v>34</v>
      </c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</row>
    <row r="159" spans="2:13" ht="21" customHeight="1">
      <c r="B159" s="5"/>
      <c r="C159" s="5"/>
      <c r="D159" s="5"/>
      <c r="E159" s="5"/>
      <c r="F159" s="5"/>
      <c r="G159" s="40"/>
      <c r="H159" s="5"/>
      <c r="I159" s="5"/>
      <c r="J159" s="5"/>
      <c r="K159" s="5"/>
      <c r="L159" s="5"/>
      <c r="M159" s="38"/>
    </row>
    <row r="160" spans="2:13" ht="19.5" customHeight="1">
      <c r="B160" s="296" t="s">
        <v>67</v>
      </c>
      <c r="C160" s="296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</row>
    <row r="161" spans="2:13" ht="12.75" customHeight="1">
      <c r="B161" s="5"/>
      <c r="C161" s="5"/>
      <c r="D161" s="5"/>
      <c r="E161" s="5"/>
      <c r="F161" s="5"/>
      <c r="G161" s="40"/>
      <c r="H161" s="5"/>
      <c r="I161" s="5"/>
      <c r="J161" s="5"/>
      <c r="K161" s="5"/>
      <c r="L161" s="5"/>
      <c r="M161" s="38"/>
    </row>
    <row r="162" spans="2:13" ht="12.75">
      <c r="B162" s="5"/>
      <c r="C162" s="5"/>
      <c r="D162" s="5"/>
      <c r="E162" s="5"/>
      <c r="F162" s="5"/>
      <c r="G162" s="5"/>
      <c r="H162" s="292" t="s">
        <v>36</v>
      </c>
      <c r="I162" s="292"/>
      <c r="J162" s="292"/>
      <c r="K162" s="292"/>
      <c r="L162" s="292"/>
      <c r="M162" s="44">
        <f>DATE</f>
        <v>39722</v>
      </c>
    </row>
    <row r="163" spans="2:13" ht="10.5" customHeight="1">
      <c r="B163" s="124" t="s">
        <v>34</v>
      </c>
      <c r="C163" s="46"/>
      <c r="D163" s="46"/>
      <c r="E163" s="46"/>
      <c r="F163" s="47"/>
      <c r="G163" s="47"/>
      <c r="L163"/>
      <c r="M163" s="48"/>
    </row>
    <row r="164" spans="2:14" ht="10.5" customHeight="1">
      <c r="B164" s="49"/>
      <c r="C164" s="50"/>
      <c r="D164" s="51"/>
      <c r="E164" s="51"/>
      <c r="F164" s="52" t="s">
        <v>37</v>
      </c>
      <c r="G164" s="112"/>
      <c r="H164" s="113"/>
      <c r="I164" s="53"/>
      <c r="J164" s="53"/>
      <c r="K164" s="53"/>
      <c r="L164" s="54"/>
      <c r="M164" s="55" t="s">
        <v>37</v>
      </c>
      <c r="N164" s="56" t="s">
        <v>38</v>
      </c>
    </row>
    <row r="165" spans="2:14" ht="10.5" customHeight="1">
      <c r="B165" s="57" t="s">
        <v>39</v>
      </c>
      <c r="C165" s="57" t="s">
        <v>40</v>
      </c>
      <c r="D165" s="57" t="s">
        <v>20</v>
      </c>
      <c r="E165" s="58" t="s">
        <v>21</v>
      </c>
      <c r="F165" s="59" t="s">
        <v>41</v>
      </c>
      <c r="G165" s="114" t="s">
        <v>65</v>
      </c>
      <c r="H165" s="91" t="s">
        <v>4</v>
      </c>
      <c r="I165" s="57" t="s">
        <v>42</v>
      </c>
      <c r="J165" s="57" t="s">
        <v>42</v>
      </c>
      <c r="K165" s="57" t="s">
        <v>43</v>
      </c>
      <c r="L165" s="57" t="s">
        <v>44</v>
      </c>
      <c r="M165" s="61" t="s">
        <v>45</v>
      </c>
      <c r="N165" s="62" t="s">
        <v>46</v>
      </c>
    </row>
    <row r="166" spans="2:14" ht="10.5" customHeight="1">
      <c r="B166" s="63"/>
      <c r="C166" s="63" t="s">
        <v>47</v>
      </c>
      <c r="D166" s="63"/>
      <c r="E166" s="64"/>
      <c r="F166" s="65" t="s">
        <v>48</v>
      </c>
      <c r="G166" s="115"/>
      <c r="H166" s="116">
        <v>0.0785</v>
      </c>
      <c r="I166" s="67">
        <v>0.024</v>
      </c>
      <c r="J166" s="67">
        <v>0.051</v>
      </c>
      <c r="K166" s="67">
        <v>0.005</v>
      </c>
      <c r="L166" s="67">
        <v>0.01</v>
      </c>
      <c r="M166" s="68" t="s">
        <v>48</v>
      </c>
      <c r="N166" s="69"/>
    </row>
    <row r="167" spans="2:14" ht="10.5" customHeight="1">
      <c r="B167" s="70"/>
      <c r="C167" s="71"/>
      <c r="D167" s="71"/>
      <c r="E167" s="71"/>
      <c r="F167" s="72"/>
      <c r="G167" s="72"/>
      <c r="H167" s="73"/>
      <c r="I167" s="73"/>
      <c r="J167" s="73"/>
      <c r="K167" s="73"/>
      <c r="L167" s="73"/>
      <c r="M167" s="74"/>
      <c r="N167" s="75"/>
    </row>
    <row r="168" spans="2:14" ht="10.5" customHeight="1">
      <c r="B168" s="76"/>
      <c r="C168" s="77"/>
      <c r="D168" s="96" t="s">
        <v>49</v>
      </c>
      <c r="E168" s="96"/>
      <c r="F168" s="96"/>
      <c r="G168" s="96"/>
      <c r="H168" s="79"/>
      <c r="I168" s="79"/>
      <c r="J168" s="79"/>
      <c r="K168" s="79"/>
      <c r="L168" s="79"/>
      <c r="M168" s="80" t="s">
        <v>50</v>
      </c>
      <c r="N168" s="81"/>
    </row>
    <row r="169" spans="2:14" ht="10.5" customHeight="1">
      <c r="B169" s="76"/>
      <c r="C169" s="77"/>
      <c r="D169" s="96" t="s">
        <v>68</v>
      </c>
      <c r="E169" s="96"/>
      <c r="F169" s="96"/>
      <c r="G169" s="96"/>
      <c r="H169" s="79"/>
      <c r="I169" s="79"/>
      <c r="J169" s="79"/>
      <c r="K169" s="79"/>
      <c r="L169" s="79"/>
      <c r="M169" s="80"/>
      <c r="N169" s="81"/>
    </row>
    <row r="170" spans="2:14" ht="10.5" customHeight="1">
      <c r="B170" s="76"/>
      <c r="C170" s="77"/>
      <c r="D170" s="96" t="s">
        <v>69</v>
      </c>
      <c r="E170" s="96"/>
      <c r="F170" s="96"/>
      <c r="G170" s="96"/>
      <c r="H170" s="79"/>
      <c r="I170" s="79"/>
      <c r="J170" s="79"/>
      <c r="K170" s="79"/>
      <c r="L170" s="79"/>
      <c r="M170" s="80"/>
      <c r="N170" s="81"/>
    </row>
    <row r="171" spans="2:14" ht="7.5" customHeight="1">
      <c r="B171" s="76"/>
      <c r="C171" s="77"/>
      <c r="D171" s="96"/>
      <c r="E171" s="96"/>
      <c r="F171" s="96"/>
      <c r="G171" s="96"/>
      <c r="H171" s="60"/>
      <c r="I171" s="79"/>
      <c r="J171" s="79"/>
      <c r="K171" s="79"/>
      <c r="L171" s="79"/>
      <c r="M171" s="80"/>
      <c r="N171" s="81"/>
    </row>
    <row r="172" spans="2:14" ht="10.5" customHeight="1">
      <c r="B172" s="91" t="s">
        <v>32</v>
      </c>
      <c r="C172" s="97"/>
      <c r="D172" s="84">
        <f>SUM(FORMULES!B70)</f>
        <v>499</v>
      </c>
      <c r="E172" s="60">
        <f>SUM(FORMULES!C70)</f>
        <v>430</v>
      </c>
      <c r="F172" s="86">
        <f aca="true" t="shared" si="68" ref="F172:F179">E172*PA/12</f>
        <v>1965.3687499999999</v>
      </c>
      <c r="G172" s="87">
        <f aca="true" t="shared" si="69" ref="G172:G179">IF(E172&gt;298,INT(F172)/100*3,IRPLANCHER3)</f>
        <v>58.949999999999996</v>
      </c>
      <c r="H172" s="88">
        <f aca="true" t="shared" si="70" ref="H172:H179">F172*pension</f>
        <v>154.281446875</v>
      </c>
      <c r="I172" s="88">
        <f aca="true" t="shared" si="71" ref="I172:I179">((F172+G172)*97/100)*C.S.G.N.D</f>
        <v>47.1261405</v>
      </c>
      <c r="J172" s="88">
        <f aca="true" t="shared" si="72" ref="J172:J179">(F172+G172)*97/100*C.S.G.D</f>
        <v>100.14304856249998</v>
      </c>
      <c r="K172" s="88">
        <f aca="true" t="shared" si="73" ref="K172:K179">(F172+G172)*97/100*R.D.S</f>
        <v>9.8179459375</v>
      </c>
      <c r="L172" s="88">
        <f aca="true" t="shared" si="74" ref="L172:L179">IF((F172+G172)-H172&gt;Seuil*BRUT,((F172+G172)-H172)*1/100,0)</f>
        <v>18.70037303125</v>
      </c>
      <c r="M172" s="88">
        <f aca="true" t="shared" si="75" ref="M172:M179">(F172+G172)-(H172+I172+J172+K172+L172)</f>
        <v>1694.24979509375</v>
      </c>
      <c r="N172" s="88">
        <f aca="true" t="shared" si="76" ref="N172:N179">M172*6.55957</f>
        <v>11113.550128403109</v>
      </c>
    </row>
    <row r="173" spans="2:14" ht="10.5" customHeight="1">
      <c r="B173" s="91">
        <v>7</v>
      </c>
      <c r="C173" s="90" t="s">
        <v>24</v>
      </c>
      <c r="D173" s="84">
        <f>SUM(FORMULES!B71)</f>
        <v>479</v>
      </c>
      <c r="E173" s="60">
        <f>SUM(FORMULES!C71)</f>
        <v>416</v>
      </c>
      <c r="F173" s="86">
        <f t="shared" si="68"/>
        <v>1901.3799999999999</v>
      </c>
      <c r="G173" s="87">
        <f t="shared" si="69"/>
        <v>57.03</v>
      </c>
      <c r="H173" s="88">
        <f t="shared" si="70"/>
        <v>149.25833</v>
      </c>
      <c r="I173" s="88">
        <f t="shared" si="71"/>
        <v>45.5917848</v>
      </c>
      <c r="J173" s="88">
        <f t="shared" si="72"/>
        <v>96.88254269999999</v>
      </c>
      <c r="K173" s="88">
        <f t="shared" si="73"/>
        <v>9.4982885</v>
      </c>
      <c r="L173" s="88">
        <f t="shared" si="74"/>
        <v>18.091516699999996</v>
      </c>
      <c r="M173" s="88">
        <f t="shared" si="75"/>
        <v>1639.0875373</v>
      </c>
      <c r="N173" s="88">
        <f t="shared" si="76"/>
        <v>10751.70943704696</v>
      </c>
    </row>
    <row r="174" spans="2:14" ht="12.75">
      <c r="B174" s="90">
        <v>6</v>
      </c>
      <c r="C174" s="90" t="s">
        <v>24</v>
      </c>
      <c r="D174" s="90">
        <f>SUM(FORMULES!B72)</f>
        <v>449</v>
      </c>
      <c r="E174" s="91">
        <f>SUM(FORMULES!C72)</f>
        <v>394</v>
      </c>
      <c r="F174" s="86">
        <f t="shared" si="68"/>
        <v>1800.8262499999998</v>
      </c>
      <c r="G174" s="87">
        <f t="shared" si="69"/>
        <v>54</v>
      </c>
      <c r="H174" s="88">
        <f t="shared" si="70"/>
        <v>141.36486062499998</v>
      </c>
      <c r="I174" s="88">
        <f t="shared" si="71"/>
        <v>43.1803551</v>
      </c>
      <c r="J174" s="88">
        <f t="shared" si="72"/>
        <v>91.75825458749999</v>
      </c>
      <c r="K174" s="88">
        <f t="shared" si="73"/>
        <v>8.9959073125</v>
      </c>
      <c r="L174" s="88">
        <f t="shared" si="74"/>
        <v>17.13461389375</v>
      </c>
      <c r="M174" s="88">
        <f t="shared" si="75"/>
        <v>1552.3922584812499</v>
      </c>
      <c r="N174" s="88">
        <f t="shared" si="76"/>
        <v>10183.025686965851</v>
      </c>
    </row>
    <row r="175" spans="2:14" ht="12.75">
      <c r="B175" s="90">
        <v>5</v>
      </c>
      <c r="C175" s="90" t="s">
        <v>26</v>
      </c>
      <c r="D175" s="90">
        <f>SUM(FORMULES!B73)</f>
        <v>424</v>
      </c>
      <c r="E175" s="91">
        <f>SUM(FORMULES!C73)</f>
        <v>377</v>
      </c>
      <c r="F175" s="86">
        <f t="shared" si="68"/>
        <v>1723.125625</v>
      </c>
      <c r="G175" s="87">
        <f t="shared" si="69"/>
        <v>51.69</v>
      </c>
      <c r="H175" s="88">
        <f t="shared" si="70"/>
        <v>135.2653615625</v>
      </c>
      <c r="I175" s="88">
        <f t="shared" si="71"/>
        <v>41.317707750000004</v>
      </c>
      <c r="J175" s="88">
        <f t="shared" si="72"/>
        <v>87.80012896875</v>
      </c>
      <c r="K175" s="88">
        <f t="shared" si="73"/>
        <v>8.60785578125</v>
      </c>
      <c r="L175" s="88">
        <f t="shared" si="74"/>
        <v>16.395502634375</v>
      </c>
      <c r="M175" s="88">
        <f t="shared" si="75"/>
        <v>1485.429068303125</v>
      </c>
      <c r="N175" s="88">
        <f t="shared" si="76"/>
        <v>9743.77595356913</v>
      </c>
    </row>
    <row r="176" spans="2:14" ht="10.5" customHeight="1">
      <c r="B176" s="90">
        <v>4</v>
      </c>
      <c r="C176" s="90" t="s">
        <v>26</v>
      </c>
      <c r="D176" s="90">
        <f>SUM(FORMULES!B74)</f>
        <v>396</v>
      </c>
      <c r="E176" s="91">
        <f>SUM(FORMULES!C74)</f>
        <v>360</v>
      </c>
      <c r="F176" s="86">
        <f t="shared" si="68"/>
        <v>1645.425</v>
      </c>
      <c r="G176" s="87">
        <f t="shared" si="69"/>
        <v>49.349999999999994</v>
      </c>
      <c r="H176" s="88">
        <f t="shared" si="70"/>
        <v>129.1658625</v>
      </c>
      <c r="I176" s="88">
        <f t="shared" si="71"/>
        <v>39.454362</v>
      </c>
      <c r="J176" s="88">
        <f t="shared" si="72"/>
        <v>83.84051925</v>
      </c>
      <c r="K176" s="88">
        <f t="shared" si="73"/>
        <v>8.21965875</v>
      </c>
      <c r="L176" s="88">
        <f t="shared" si="74"/>
        <v>15.656091374999999</v>
      </c>
      <c r="M176" s="88">
        <f t="shared" si="75"/>
        <v>1418.4385061249998</v>
      </c>
      <c r="N176" s="88">
        <f t="shared" si="76"/>
        <v>9304.346671622365</v>
      </c>
    </row>
    <row r="177" spans="2:14" ht="10.5" customHeight="1">
      <c r="B177" s="90">
        <v>3</v>
      </c>
      <c r="C177" s="90" t="s">
        <v>26</v>
      </c>
      <c r="D177" s="90">
        <f>SUM(FORMULES!B75)</f>
        <v>377</v>
      </c>
      <c r="E177" s="91">
        <f>SUM(FORMULES!C75)</f>
        <v>347</v>
      </c>
      <c r="F177" s="86">
        <f t="shared" si="68"/>
        <v>1586.006875</v>
      </c>
      <c r="G177" s="87">
        <f t="shared" si="69"/>
        <v>47.58</v>
      </c>
      <c r="H177" s="88">
        <f t="shared" si="70"/>
        <v>124.5015396875</v>
      </c>
      <c r="I177" s="88">
        <f t="shared" si="71"/>
        <v>38.02990245</v>
      </c>
      <c r="J177" s="88">
        <f t="shared" si="72"/>
        <v>80.81354270624999</v>
      </c>
      <c r="K177" s="88">
        <f t="shared" si="73"/>
        <v>7.92289634375</v>
      </c>
      <c r="L177" s="88">
        <f t="shared" si="74"/>
        <v>15.090853353124999</v>
      </c>
      <c r="M177" s="88">
        <f t="shared" si="75"/>
        <v>1367.228140459375</v>
      </c>
      <c r="N177" s="88">
        <f t="shared" si="76"/>
        <v>8968.428693313102</v>
      </c>
    </row>
    <row r="178" spans="2:14" ht="10.5" customHeight="1">
      <c r="B178" s="90">
        <v>2</v>
      </c>
      <c r="C178" s="90" t="s">
        <v>27</v>
      </c>
      <c r="D178" s="90">
        <f>SUM(FORMULES!B76)</f>
        <v>362</v>
      </c>
      <c r="E178" s="91">
        <f>SUM(FORMULES!C76)</f>
        <v>336</v>
      </c>
      <c r="F178" s="86">
        <f t="shared" si="68"/>
        <v>1535.7299999999998</v>
      </c>
      <c r="G178" s="87">
        <f t="shared" si="69"/>
        <v>46.05</v>
      </c>
      <c r="H178" s="88">
        <f t="shared" si="70"/>
        <v>120.55480499999999</v>
      </c>
      <c r="I178" s="88">
        <f t="shared" si="71"/>
        <v>36.82383839999999</v>
      </c>
      <c r="J178" s="88">
        <f t="shared" si="72"/>
        <v>78.25065659999997</v>
      </c>
      <c r="K178" s="88">
        <f t="shared" si="73"/>
        <v>7.671632999999998</v>
      </c>
      <c r="L178" s="88">
        <f t="shared" si="74"/>
        <v>14.612251949999997</v>
      </c>
      <c r="M178" s="88">
        <f t="shared" si="75"/>
        <v>1323.8668150499998</v>
      </c>
      <c r="N178" s="88">
        <f t="shared" si="76"/>
        <v>8683.997043997528</v>
      </c>
    </row>
    <row r="179" spans="2:14" ht="10.5" customHeight="1">
      <c r="B179" s="90">
        <v>1</v>
      </c>
      <c r="C179" s="90" t="s">
        <v>27</v>
      </c>
      <c r="D179" s="90">
        <f>SUM(FORMULES!B77)</f>
        <v>347</v>
      </c>
      <c r="E179" s="91">
        <f>SUM(FORMULES!C77)</f>
        <v>325</v>
      </c>
      <c r="F179" s="86">
        <f t="shared" si="68"/>
        <v>1485.453125</v>
      </c>
      <c r="G179" s="87">
        <f t="shared" si="69"/>
        <v>44.55</v>
      </c>
      <c r="H179" s="88">
        <f t="shared" si="70"/>
        <v>116.6080703125</v>
      </c>
      <c r="I179" s="88">
        <f t="shared" si="71"/>
        <v>35.61847275</v>
      </c>
      <c r="J179" s="88">
        <f t="shared" si="72"/>
        <v>75.68925459375</v>
      </c>
      <c r="K179" s="88">
        <f t="shared" si="73"/>
        <v>7.42051515625</v>
      </c>
      <c r="L179" s="88">
        <f t="shared" si="74"/>
        <v>14.133950546874999</v>
      </c>
      <c r="M179" s="88">
        <f t="shared" si="75"/>
        <v>1280.532861640625</v>
      </c>
      <c r="N179" s="88">
        <f t="shared" si="76"/>
        <v>8399.744943231994</v>
      </c>
    </row>
    <row r="180" spans="2:14" ht="10.5" customHeight="1">
      <c r="B180" s="91"/>
      <c r="C180" s="60"/>
      <c r="D180" s="60"/>
      <c r="E180" s="60"/>
      <c r="F180" s="92"/>
      <c r="G180" s="92"/>
      <c r="H180" s="93"/>
      <c r="I180" s="93"/>
      <c r="J180" s="93"/>
      <c r="K180" s="93"/>
      <c r="L180" s="93"/>
      <c r="M180" s="74"/>
      <c r="N180" s="88"/>
    </row>
    <row r="181" spans="2:14" ht="10.5" customHeight="1">
      <c r="B181" s="76"/>
      <c r="C181" s="77"/>
      <c r="D181" s="96" t="s">
        <v>53</v>
      </c>
      <c r="E181" s="96"/>
      <c r="F181" s="96"/>
      <c r="G181" s="96"/>
      <c r="H181" s="94"/>
      <c r="I181" s="94"/>
      <c r="J181" s="94"/>
      <c r="K181" s="94"/>
      <c r="L181" s="94"/>
      <c r="M181" s="95" t="s">
        <v>54</v>
      </c>
      <c r="N181" s="88"/>
    </row>
    <row r="182" spans="2:14" ht="10.5" customHeight="1">
      <c r="B182" s="76"/>
      <c r="C182" s="77"/>
      <c r="D182" s="96" t="s">
        <v>66</v>
      </c>
      <c r="E182" s="96"/>
      <c r="F182" s="96"/>
      <c r="G182" s="96"/>
      <c r="H182" s="94"/>
      <c r="I182" s="94"/>
      <c r="J182" s="94"/>
      <c r="K182" s="94"/>
      <c r="L182" s="94"/>
      <c r="M182" s="95"/>
      <c r="N182" s="88"/>
    </row>
    <row r="183" spans="2:14" ht="7.5" customHeight="1">
      <c r="B183" s="76"/>
      <c r="C183" s="77"/>
      <c r="D183" s="96"/>
      <c r="E183" s="96"/>
      <c r="F183" s="96"/>
      <c r="G183" s="96"/>
      <c r="H183" s="94"/>
      <c r="I183" s="94"/>
      <c r="J183" s="94"/>
      <c r="K183" s="94"/>
      <c r="L183" s="94"/>
      <c r="M183" s="95"/>
      <c r="N183" s="88"/>
    </row>
    <row r="184" spans="2:14" ht="10.5" customHeight="1">
      <c r="B184" s="91">
        <v>11</v>
      </c>
      <c r="C184" s="97"/>
      <c r="D184" s="85">
        <f>SUM(FORMULES!B56)</f>
        <v>446</v>
      </c>
      <c r="E184" s="90">
        <f>SUM(FORMULES!C56)</f>
        <v>392</v>
      </c>
      <c r="F184" s="86">
        <f aca="true" t="shared" si="77" ref="F184:F194">E184*PA/12</f>
        <v>1791.6849999999997</v>
      </c>
      <c r="G184" s="87">
        <f aca="true" t="shared" si="78" ref="G184:G194">IF(E184&gt;298,INT(F184)/100*3,IRPLANCHER3)</f>
        <v>53.730000000000004</v>
      </c>
      <c r="H184" s="88">
        <f aca="true" t="shared" si="79" ref="H184:H194">F184*pension</f>
        <v>140.64727249999999</v>
      </c>
      <c r="I184" s="88">
        <f aca="true" t="shared" si="80" ref="I184:I194">((F184+G184)*97/100)*C.S.G.N.D</f>
        <v>42.961261199999996</v>
      </c>
      <c r="J184" s="88">
        <f aca="true" t="shared" si="81" ref="J184:J194">(F184+G184)*97/100*C.S.G.D</f>
        <v>91.29268004999997</v>
      </c>
      <c r="K184" s="88">
        <f aca="true" t="shared" si="82" ref="K184:K194">(F184+G184)*97/100*R.D.S</f>
        <v>8.950262749999998</v>
      </c>
      <c r="L184" s="88">
        <f aca="true" t="shared" si="83" ref="L184:L194">IF((F184+G184)-H184&gt;Seuil*BRUT,((F184+G184)-H184)*1/100,0)</f>
        <v>17.047677274999998</v>
      </c>
      <c r="M184" s="88">
        <f aca="true" t="shared" si="84" ref="M184:M194">(F184+G184)-(H184+I184+J184+K184+L184)</f>
        <v>1544.5158462249997</v>
      </c>
      <c r="N184" s="88">
        <f aca="true" t="shared" si="85" ref="N184:N194">M184*6.55957</f>
        <v>10131.359809422122</v>
      </c>
    </row>
    <row r="185" spans="2:14" ht="10.5" customHeight="1">
      <c r="B185" s="90">
        <v>10</v>
      </c>
      <c r="C185" s="90" t="s">
        <v>24</v>
      </c>
      <c r="D185" s="90">
        <f>FORMULES!B57</f>
        <v>427</v>
      </c>
      <c r="E185" s="98">
        <f>FORMULES!C57</f>
        <v>379</v>
      </c>
      <c r="F185" s="86">
        <f t="shared" si="77"/>
        <v>1732.266875</v>
      </c>
      <c r="G185" s="87">
        <f t="shared" si="78"/>
        <v>51.96</v>
      </c>
      <c r="H185" s="88">
        <f t="shared" si="79"/>
        <v>135.9829496875</v>
      </c>
      <c r="I185" s="88">
        <f t="shared" si="80"/>
        <v>41.53680165</v>
      </c>
      <c r="J185" s="88">
        <f t="shared" si="81"/>
        <v>88.26570350624999</v>
      </c>
      <c r="K185" s="88">
        <f t="shared" si="82"/>
        <v>8.65350034375</v>
      </c>
      <c r="L185" s="88">
        <f t="shared" si="83"/>
        <v>16.482439253125</v>
      </c>
      <c r="M185" s="88">
        <f t="shared" si="84"/>
        <v>1493.3054805593752</v>
      </c>
      <c r="N185" s="88">
        <f t="shared" si="85"/>
        <v>9795.441831112861</v>
      </c>
    </row>
    <row r="186" spans="2:14" ht="10.5" customHeight="1">
      <c r="B186" s="90">
        <v>9</v>
      </c>
      <c r="C186" s="90" t="s">
        <v>24</v>
      </c>
      <c r="D186" s="90">
        <f>FORMULES!B58</f>
        <v>398</v>
      </c>
      <c r="E186" s="98">
        <f>FORMULES!C58</f>
        <v>362</v>
      </c>
      <c r="F186" s="86">
        <f t="shared" si="77"/>
        <v>1654.5662499999999</v>
      </c>
      <c r="G186" s="87">
        <f t="shared" si="78"/>
        <v>49.62</v>
      </c>
      <c r="H186" s="88">
        <f t="shared" si="79"/>
        <v>129.883450625</v>
      </c>
      <c r="I186" s="88">
        <f t="shared" si="80"/>
        <v>39.67345589999999</v>
      </c>
      <c r="J186" s="88">
        <f t="shared" si="81"/>
        <v>84.30609378749999</v>
      </c>
      <c r="K186" s="88">
        <f t="shared" si="82"/>
        <v>8.265303312499999</v>
      </c>
      <c r="L186" s="88">
        <f t="shared" si="83"/>
        <v>15.743027993749998</v>
      </c>
      <c r="M186" s="88">
        <f t="shared" si="84"/>
        <v>1426.3149183812498</v>
      </c>
      <c r="N186" s="88">
        <f t="shared" si="85"/>
        <v>9356.012549166095</v>
      </c>
    </row>
    <row r="187" spans="2:14" ht="10.5" customHeight="1">
      <c r="B187" s="90">
        <v>8</v>
      </c>
      <c r="C187" s="90" t="s">
        <v>24</v>
      </c>
      <c r="D187" s="90">
        <f>FORMULES!B59</f>
        <v>380</v>
      </c>
      <c r="E187" s="98">
        <f>FORMULES!C59</f>
        <v>350</v>
      </c>
      <c r="F187" s="86">
        <f t="shared" si="77"/>
        <v>1599.71875</v>
      </c>
      <c r="G187" s="87">
        <f t="shared" si="78"/>
        <v>47.97</v>
      </c>
      <c r="H187" s="88">
        <f t="shared" si="79"/>
        <v>125.577921875</v>
      </c>
      <c r="I187" s="88">
        <f t="shared" si="80"/>
        <v>38.3581941</v>
      </c>
      <c r="J187" s="88">
        <f t="shared" si="81"/>
        <v>81.51116246249998</v>
      </c>
      <c r="K187" s="88">
        <f t="shared" si="82"/>
        <v>7.991290437499999</v>
      </c>
      <c r="L187" s="88">
        <f t="shared" si="83"/>
        <v>15.221108281250002</v>
      </c>
      <c r="M187" s="88">
        <f t="shared" si="84"/>
        <v>1379.02907284375</v>
      </c>
      <c r="N187" s="88">
        <f t="shared" si="85"/>
        <v>9045.837735353678</v>
      </c>
    </row>
    <row r="188" spans="2:14" ht="10.5" customHeight="1">
      <c r="B188" s="90">
        <v>7</v>
      </c>
      <c r="C188" s="90" t="s">
        <v>24</v>
      </c>
      <c r="D188" s="90">
        <f>FORMULES!B60</f>
        <v>364</v>
      </c>
      <c r="E188" s="98">
        <f>FORMULES!C60</f>
        <v>338</v>
      </c>
      <c r="F188" s="86">
        <f t="shared" si="77"/>
        <v>1544.87125</v>
      </c>
      <c r="G188" s="87">
        <f t="shared" si="78"/>
        <v>46.32</v>
      </c>
      <c r="H188" s="88">
        <f t="shared" si="79"/>
        <v>121.272393125</v>
      </c>
      <c r="I188" s="88">
        <f t="shared" si="80"/>
        <v>37.0429323</v>
      </c>
      <c r="J188" s="88">
        <f t="shared" si="81"/>
        <v>78.71623113749999</v>
      </c>
      <c r="K188" s="88">
        <f t="shared" si="82"/>
        <v>7.7172775625</v>
      </c>
      <c r="L188" s="88">
        <f t="shared" si="83"/>
        <v>14.699188568749998</v>
      </c>
      <c r="M188" s="88">
        <f t="shared" si="84"/>
        <v>1331.74322730625</v>
      </c>
      <c r="N188" s="88">
        <f t="shared" si="85"/>
        <v>8735.662921541258</v>
      </c>
    </row>
    <row r="189" spans="2:14" ht="10.5" customHeight="1">
      <c r="B189" s="90">
        <v>6</v>
      </c>
      <c r="C189" s="90" t="s">
        <v>26</v>
      </c>
      <c r="D189" s="90">
        <f>FORMULES!B61</f>
        <v>351</v>
      </c>
      <c r="E189" s="98">
        <f>FORMULES!C61</f>
        <v>328</v>
      </c>
      <c r="F189" s="86">
        <f t="shared" si="77"/>
        <v>1499.165</v>
      </c>
      <c r="G189" s="87">
        <f t="shared" si="78"/>
        <v>44.97</v>
      </c>
      <c r="H189" s="88">
        <f t="shared" si="79"/>
        <v>117.68445249999999</v>
      </c>
      <c r="I189" s="88">
        <f t="shared" si="80"/>
        <v>35.947462800000004</v>
      </c>
      <c r="J189" s="88">
        <f t="shared" si="81"/>
        <v>76.38835845</v>
      </c>
      <c r="K189" s="88">
        <f t="shared" si="82"/>
        <v>7.48905475</v>
      </c>
      <c r="L189" s="88">
        <f t="shared" si="83"/>
        <v>14.264505475</v>
      </c>
      <c r="M189" s="88">
        <f t="shared" si="84"/>
        <v>1292.3611660249999</v>
      </c>
      <c r="N189" s="88">
        <f t="shared" si="85"/>
        <v>8477.333533822608</v>
      </c>
    </row>
    <row r="190" spans="2:14" ht="10.5" customHeight="1">
      <c r="B190" s="90">
        <v>5</v>
      </c>
      <c r="C190" s="90" t="s">
        <v>26</v>
      </c>
      <c r="D190" s="90">
        <f>FORMULES!B62</f>
        <v>336</v>
      </c>
      <c r="E190" s="98">
        <f>FORMULES!C62</f>
        <v>318</v>
      </c>
      <c r="F190" s="86">
        <f t="shared" si="77"/>
        <v>1453.4587499999998</v>
      </c>
      <c r="G190" s="87">
        <f t="shared" si="78"/>
        <v>43.589999999999996</v>
      </c>
      <c r="H190" s="88">
        <f t="shared" si="79"/>
        <v>114.09651187499999</v>
      </c>
      <c r="I190" s="88">
        <f t="shared" si="80"/>
        <v>34.85129489999999</v>
      </c>
      <c r="J190" s="88">
        <f t="shared" si="81"/>
        <v>74.05900166249998</v>
      </c>
      <c r="K190" s="88">
        <f t="shared" si="82"/>
        <v>7.260686437499999</v>
      </c>
      <c r="L190" s="88">
        <f t="shared" si="83"/>
        <v>13.829522381249996</v>
      </c>
      <c r="M190" s="88">
        <f t="shared" si="84"/>
        <v>1252.9517327437497</v>
      </c>
      <c r="N190" s="88">
        <f t="shared" si="85"/>
        <v>8218.824597553918</v>
      </c>
    </row>
    <row r="191" spans="2:14" ht="10.5" customHeight="1">
      <c r="B191" s="90">
        <v>4</v>
      </c>
      <c r="C191" s="90" t="s">
        <v>26</v>
      </c>
      <c r="D191" s="90">
        <f>FORMULES!B63</f>
        <v>322</v>
      </c>
      <c r="E191" s="98">
        <f>FORMULES!C63</f>
        <v>308</v>
      </c>
      <c r="F191" s="86">
        <f t="shared" si="77"/>
        <v>1407.7524999999998</v>
      </c>
      <c r="G191" s="87">
        <f t="shared" si="78"/>
        <v>42.21</v>
      </c>
      <c r="H191" s="88">
        <f t="shared" si="79"/>
        <v>110.50857124999999</v>
      </c>
      <c r="I191" s="88">
        <f t="shared" si="80"/>
        <v>33.755126999999995</v>
      </c>
      <c r="J191" s="88">
        <f t="shared" si="81"/>
        <v>71.72964487499999</v>
      </c>
      <c r="K191" s="88">
        <f t="shared" si="82"/>
        <v>7.032318125</v>
      </c>
      <c r="L191" s="88">
        <f t="shared" si="83"/>
        <v>13.394539287499999</v>
      </c>
      <c r="M191" s="88">
        <f t="shared" si="84"/>
        <v>1213.5422994624998</v>
      </c>
      <c r="N191" s="88">
        <f t="shared" si="85"/>
        <v>7960.31566128523</v>
      </c>
    </row>
    <row r="192" spans="2:14" ht="10.5" customHeight="1">
      <c r="B192" s="90">
        <v>3</v>
      </c>
      <c r="C192" s="90" t="s">
        <v>27</v>
      </c>
      <c r="D192" s="90">
        <f>FORMULES!B64</f>
        <v>307</v>
      </c>
      <c r="E192" s="98">
        <f>FORMULES!C64</f>
        <v>298</v>
      </c>
      <c r="F192" s="86">
        <f t="shared" si="77"/>
        <v>1362.0462499999999</v>
      </c>
      <c r="G192" s="87">
        <f t="shared" si="78"/>
        <v>40.86138749999999</v>
      </c>
      <c r="H192" s="88">
        <f t="shared" si="79"/>
        <v>106.92063062499999</v>
      </c>
      <c r="I192" s="88">
        <f t="shared" si="80"/>
        <v>32.65968980099999</v>
      </c>
      <c r="J192" s="88">
        <f t="shared" si="81"/>
        <v>69.40184082712499</v>
      </c>
      <c r="K192" s="88">
        <f t="shared" si="82"/>
        <v>6.804102041874999</v>
      </c>
      <c r="L192" s="88">
        <f t="shared" si="83"/>
        <v>0</v>
      </c>
      <c r="M192" s="88">
        <f t="shared" si="84"/>
        <v>1187.121374205</v>
      </c>
      <c r="N192" s="88">
        <f t="shared" si="85"/>
        <v>7787.005752593891</v>
      </c>
    </row>
    <row r="193" spans="2:14" ht="10.5" customHeight="1">
      <c r="B193" s="90">
        <v>2</v>
      </c>
      <c r="C193" s="90" t="s">
        <v>27</v>
      </c>
      <c r="D193" s="90">
        <f>FORMULES!B65</f>
        <v>302</v>
      </c>
      <c r="E193" s="98">
        <f>FORMULES!C65</f>
        <v>294</v>
      </c>
      <c r="F193" s="86">
        <f t="shared" si="77"/>
        <v>1343.7637499999998</v>
      </c>
      <c r="G193" s="87">
        <f t="shared" si="78"/>
        <v>40.86138749999999</v>
      </c>
      <c r="H193" s="88">
        <f t="shared" si="79"/>
        <v>105.48545437499999</v>
      </c>
      <c r="I193" s="88">
        <f t="shared" si="80"/>
        <v>32.234073201</v>
      </c>
      <c r="J193" s="88">
        <f t="shared" si="81"/>
        <v>68.49740555212499</v>
      </c>
      <c r="K193" s="88">
        <f t="shared" si="82"/>
        <v>6.715431916875</v>
      </c>
      <c r="L193" s="88">
        <f t="shared" si="83"/>
        <v>0</v>
      </c>
      <c r="M193" s="88">
        <f t="shared" si="84"/>
        <v>1171.692772455</v>
      </c>
      <c r="N193" s="88">
        <f t="shared" si="85"/>
        <v>7685.800759412645</v>
      </c>
    </row>
    <row r="194" spans="2:14" ht="10.5" customHeight="1">
      <c r="B194" s="90">
        <v>1</v>
      </c>
      <c r="C194" s="90" t="s">
        <v>28</v>
      </c>
      <c r="D194" s="90">
        <f>FORMULES!B66</f>
        <v>299</v>
      </c>
      <c r="E194" s="98">
        <f>FORMULES!C66</f>
        <v>292</v>
      </c>
      <c r="F194" s="86">
        <f t="shared" si="77"/>
        <v>1334.6225</v>
      </c>
      <c r="G194" s="87">
        <f t="shared" si="78"/>
        <v>40.86138749999999</v>
      </c>
      <c r="H194" s="88">
        <f t="shared" si="79"/>
        <v>104.76786625</v>
      </c>
      <c r="I194" s="88">
        <f t="shared" si="80"/>
        <v>32.021264901</v>
      </c>
      <c r="J194" s="88">
        <f t="shared" si="81"/>
        <v>68.045187914625</v>
      </c>
      <c r="K194" s="88">
        <f t="shared" si="82"/>
        <v>6.671096854375</v>
      </c>
      <c r="L194" s="88">
        <f t="shared" si="83"/>
        <v>0</v>
      </c>
      <c r="M194" s="88">
        <f t="shared" si="84"/>
        <v>1163.9784715800001</v>
      </c>
      <c r="N194" s="88">
        <f t="shared" si="85"/>
        <v>7635.198262822021</v>
      </c>
    </row>
    <row r="195" spans="2:14" ht="10.5" customHeight="1">
      <c r="B195" s="91"/>
      <c r="C195" s="60"/>
      <c r="D195" s="99"/>
      <c r="E195" s="60"/>
      <c r="F195" s="92"/>
      <c r="G195" s="92"/>
      <c r="H195" s="93"/>
      <c r="I195" s="93"/>
      <c r="J195" s="93"/>
      <c r="K195" s="93"/>
      <c r="L195" s="93"/>
      <c r="M195" s="74"/>
      <c r="N195" s="88"/>
    </row>
    <row r="196" spans="2:14" ht="10.5" customHeight="1">
      <c r="B196" s="76"/>
      <c r="C196" s="77"/>
      <c r="D196" s="293" t="s">
        <v>57</v>
      </c>
      <c r="E196" s="293"/>
      <c r="F196" s="293"/>
      <c r="G196" s="293"/>
      <c r="H196" s="293"/>
      <c r="I196" s="100"/>
      <c r="J196" s="100"/>
      <c r="K196" s="100"/>
      <c r="L196" s="94"/>
      <c r="M196" s="95" t="s">
        <v>58</v>
      </c>
      <c r="N196" s="88"/>
    </row>
    <row r="197" spans="2:14" ht="10.5" customHeight="1">
      <c r="B197" s="76"/>
      <c r="C197" s="77"/>
      <c r="D197" s="96" t="s">
        <v>59</v>
      </c>
      <c r="E197" s="96"/>
      <c r="F197" s="96"/>
      <c r="G197" s="96"/>
      <c r="H197" s="96"/>
      <c r="I197" s="100"/>
      <c r="J197" s="100"/>
      <c r="K197" s="100"/>
      <c r="L197" s="94"/>
      <c r="M197" s="95"/>
      <c r="N197" s="88"/>
    </row>
    <row r="198" spans="2:14" ht="10.5" customHeight="1">
      <c r="B198" s="76"/>
      <c r="C198" s="77"/>
      <c r="D198" s="96" t="s">
        <v>60</v>
      </c>
      <c r="E198" s="96"/>
      <c r="F198" s="96"/>
      <c r="G198" s="96"/>
      <c r="H198" s="96"/>
      <c r="I198" s="100"/>
      <c r="J198" s="100"/>
      <c r="K198" s="100"/>
      <c r="L198" s="94"/>
      <c r="M198" s="95"/>
      <c r="N198" s="88"/>
    </row>
    <row r="199" spans="2:14" ht="7.5" customHeight="1">
      <c r="B199" s="76"/>
      <c r="C199" s="77"/>
      <c r="D199" s="96"/>
      <c r="E199" s="96"/>
      <c r="F199" s="96"/>
      <c r="G199" s="96"/>
      <c r="H199" s="96"/>
      <c r="I199" s="100"/>
      <c r="J199" s="100"/>
      <c r="K199" s="100"/>
      <c r="L199" s="94"/>
      <c r="M199" s="95"/>
      <c r="N199" s="88"/>
    </row>
    <row r="200" spans="2:14" ht="10.5" customHeight="1">
      <c r="B200" s="91">
        <v>11</v>
      </c>
      <c r="C200" s="97"/>
      <c r="D200" s="85">
        <f>SUM(FORMULES!B42)</f>
        <v>413</v>
      </c>
      <c r="E200" s="90">
        <f>SUM(FORMULES!C42)</f>
        <v>369</v>
      </c>
      <c r="F200" s="86">
        <f aca="true" t="shared" si="86" ref="F200:F210">E200*PA/12</f>
        <v>1686.5606249999998</v>
      </c>
      <c r="G200" s="87">
        <f aca="true" t="shared" si="87" ref="G200:G210">IF(E200&gt;298,INT(F200)/100*3,IRPLANCHER3)</f>
        <v>50.58</v>
      </c>
      <c r="H200" s="88">
        <f aca="true" t="shared" si="88" ref="H200:H210">F200*pension</f>
        <v>132.39500906249998</v>
      </c>
      <c r="I200" s="88">
        <f aca="true" t="shared" si="89" ref="I200:I210">((F200+G200)*97/100)*C.S.G.N.D</f>
        <v>40.440633749999996</v>
      </c>
      <c r="J200" s="88">
        <f aca="true" t="shared" si="90" ref="J200:J210">(F200+G200)*97/100*C.S.G.D</f>
        <v>85.93634671874999</v>
      </c>
      <c r="K200" s="88">
        <f aca="true" t="shared" si="91" ref="K200:K210">(F200+G200)*97/100*R.D.S</f>
        <v>8.42513203125</v>
      </c>
      <c r="L200" s="88">
        <f aca="true" t="shared" si="92" ref="L200:L210">IF((F200+G200)-H200&gt;Seuil*BRUT,((F200+G200)-H200)*1/100,0)</f>
        <v>16.047456159374995</v>
      </c>
      <c r="M200" s="88">
        <f aca="true" t="shared" si="93" ref="M200:M210">(F200+G200)-(H200+I200+J200+K200+L200)</f>
        <v>1453.8960472781248</v>
      </c>
      <c r="N200" s="88">
        <f aca="true" t="shared" si="94" ref="N200:N210">M200*6.55957</f>
        <v>9536.932894844169</v>
      </c>
    </row>
    <row r="201" spans="2:14" ht="10.5" customHeight="1">
      <c r="B201" s="90">
        <v>10</v>
      </c>
      <c r="C201" s="90" t="s">
        <v>24</v>
      </c>
      <c r="D201" s="90">
        <f>FORMULES!B43</f>
        <v>389</v>
      </c>
      <c r="E201" s="98">
        <f>FORMULES!C43</f>
        <v>356</v>
      </c>
      <c r="F201" s="86">
        <f t="shared" si="86"/>
        <v>1627.1425</v>
      </c>
      <c r="G201" s="87">
        <f t="shared" si="87"/>
        <v>48.81</v>
      </c>
      <c r="H201" s="88">
        <f t="shared" si="88"/>
        <v>127.73068624999999</v>
      </c>
      <c r="I201" s="88">
        <f t="shared" si="89"/>
        <v>39.016174199999995</v>
      </c>
      <c r="J201" s="88">
        <f t="shared" si="90"/>
        <v>82.90937017499999</v>
      </c>
      <c r="K201" s="88">
        <f t="shared" si="91"/>
        <v>8.128369625</v>
      </c>
      <c r="L201" s="88">
        <f t="shared" si="92"/>
        <v>15.482218137499999</v>
      </c>
      <c r="M201" s="88">
        <f t="shared" si="93"/>
        <v>1402.6856816124998</v>
      </c>
      <c r="N201" s="88">
        <f t="shared" si="94"/>
        <v>9201.014916534905</v>
      </c>
    </row>
    <row r="202" spans="2:14" ht="10.5" customHeight="1">
      <c r="B202" s="90">
        <v>9</v>
      </c>
      <c r="C202" s="90" t="s">
        <v>24</v>
      </c>
      <c r="D202" s="90">
        <f>FORMULES!B44</f>
        <v>374</v>
      </c>
      <c r="E202" s="98">
        <f>FORMULES!C44</f>
        <v>345</v>
      </c>
      <c r="F202" s="86">
        <f t="shared" si="86"/>
        <v>1576.8656249999997</v>
      </c>
      <c r="G202" s="87">
        <f t="shared" si="87"/>
        <v>47.28</v>
      </c>
      <c r="H202" s="88">
        <f t="shared" si="88"/>
        <v>123.78395156249998</v>
      </c>
      <c r="I202" s="88">
        <f t="shared" si="89"/>
        <v>37.810110149999986</v>
      </c>
      <c r="J202" s="88">
        <f t="shared" si="90"/>
        <v>80.34648406874997</v>
      </c>
      <c r="K202" s="88">
        <f t="shared" si="91"/>
        <v>7.877106281249998</v>
      </c>
      <c r="L202" s="88">
        <f t="shared" si="92"/>
        <v>15.003616734374996</v>
      </c>
      <c r="M202" s="88">
        <f t="shared" si="93"/>
        <v>1359.3243562031248</v>
      </c>
      <c r="N202" s="88">
        <f t="shared" si="94"/>
        <v>8916.583267219332</v>
      </c>
    </row>
    <row r="203" spans="2:14" ht="10.5" customHeight="1">
      <c r="B203" s="90">
        <v>8</v>
      </c>
      <c r="C203" s="90" t="s">
        <v>24</v>
      </c>
      <c r="D203" s="90">
        <f>FORMULES!B45</f>
        <v>360</v>
      </c>
      <c r="E203" s="98">
        <f>FORMULES!C45</f>
        <v>335</v>
      </c>
      <c r="F203" s="86">
        <f t="shared" si="86"/>
        <v>1531.159375</v>
      </c>
      <c r="G203" s="87">
        <f t="shared" si="87"/>
        <v>45.93</v>
      </c>
      <c r="H203" s="88">
        <f t="shared" si="88"/>
        <v>120.19601093749999</v>
      </c>
      <c r="I203" s="88">
        <f t="shared" si="89"/>
        <v>36.71464065</v>
      </c>
      <c r="J203" s="88">
        <f t="shared" si="90"/>
        <v>78.01861138125</v>
      </c>
      <c r="K203" s="88">
        <f t="shared" si="91"/>
        <v>7.64888346875</v>
      </c>
      <c r="L203" s="88">
        <f t="shared" si="92"/>
        <v>14.568933640625</v>
      </c>
      <c r="M203" s="88">
        <f t="shared" si="93"/>
        <v>1319.9422949218751</v>
      </c>
      <c r="N203" s="88">
        <f t="shared" si="94"/>
        <v>8658.253879500684</v>
      </c>
    </row>
    <row r="204" spans="2:14" ht="10.5" customHeight="1">
      <c r="B204" s="90">
        <v>7</v>
      </c>
      <c r="C204" s="90" t="s">
        <v>24</v>
      </c>
      <c r="D204" s="90">
        <f>FORMULES!B46</f>
        <v>347</v>
      </c>
      <c r="E204" s="98">
        <f>FORMULES!C46</f>
        <v>325</v>
      </c>
      <c r="F204" s="86">
        <f t="shared" si="86"/>
        <v>1485.453125</v>
      </c>
      <c r="G204" s="87">
        <f t="shared" si="87"/>
        <v>44.55</v>
      </c>
      <c r="H204" s="88">
        <f t="shared" si="88"/>
        <v>116.6080703125</v>
      </c>
      <c r="I204" s="88">
        <f t="shared" si="89"/>
        <v>35.61847275</v>
      </c>
      <c r="J204" s="88">
        <f t="shared" si="90"/>
        <v>75.68925459375</v>
      </c>
      <c r="K204" s="88">
        <f t="shared" si="91"/>
        <v>7.42051515625</v>
      </c>
      <c r="L204" s="88">
        <f t="shared" si="92"/>
        <v>14.133950546874999</v>
      </c>
      <c r="M204" s="88">
        <f t="shared" si="93"/>
        <v>1280.532861640625</v>
      </c>
      <c r="N204" s="88">
        <f t="shared" si="94"/>
        <v>8399.744943231994</v>
      </c>
    </row>
    <row r="205" spans="2:14" ht="10.5" customHeight="1">
      <c r="B205" s="90">
        <v>6</v>
      </c>
      <c r="C205" s="90" t="s">
        <v>26</v>
      </c>
      <c r="D205" s="90">
        <f>FORMULES!B47</f>
        <v>333</v>
      </c>
      <c r="E205" s="98">
        <f>FORMULES!C47</f>
        <v>316</v>
      </c>
      <c r="F205" s="86">
        <f t="shared" si="86"/>
        <v>1444.3174999999999</v>
      </c>
      <c r="G205" s="87">
        <f t="shared" si="87"/>
        <v>43.32</v>
      </c>
      <c r="H205" s="88">
        <f t="shared" si="88"/>
        <v>113.37892374999998</v>
      </c>
      <c r="I205" s="88">
        <f t="shared" si="89"/>
        <v>34.632200999999995</v>
      </c>
      <c r="J205" s="88">
        <f t="shared" si="90"/>
        <v>73.59342712499999</v>
      </c>
      <c r="K205" s="88">
        <f t="shared" si="91"/>
        <v>7.215041875</v>
      </c>
      <c r="L205" s="88">
        <f t="shared" si="92"/>
        <v>13.742585762499997</v>
      </c>
      <c r="M205" s="88">
        <f t="shared" si="93"/>
        <v>1245.0753204874998</v>
      </c>
      <c r="N205" s="88">
        <f t="shared" si="94"/>
        <v>8167.1587200101885</v>
      </c>
    </row>
    <row r="206" spans="2:14" ht="10.5" customHeight="1">
      <c r="B206" s="90">
        <v>5</v>
      </c>
      <c r="C206" s="90" t="s">
        <v>26</v>
      </c>
      <c r="D206" s="90">
        <f>FORMULES!B48</f>
        <v>323</v>
      </c>
      <c r="E206" s="98">
        <f>FORMULES!C48</f>
        <v>308</v>
      </c>
      <c r="F206" s="86">
        <f t="shared" si="86"/>
        <v>1407.7524999999998</v>
      </c>
      <c r="G206" s="87">
        <f t="shared" si="87"/>
        <v>42.21</v>
      </c>
      <c r="H206" s="88">
        <f t="shared" si="88"/>
        <v>110.50857124999999</v>
      </c>
      <c r="I206" s="88">
        <f t="shared" si="89"/>
        <v>33.755126999999995</v>
      </c>
      <c r="J206" s="88">
        <f t="shared" si="90"/>
        <v>71.72964487499999</v>
      </c>
      <c r="K206" s="88">
        <f t="shared" si="91"/>
        <v>7.032318125</v>
      </c>
      <c r="L206" s="88">
        <f t="shared" si="92"/>
        <v>13.394539287499999</v>
      </c>
      <c r="M206" s="88">
        <f t="shared" si="93"/>
        <v>1213.5422994624998</v>
      </c>
      <c r="N206" s="88">
        <f t="shared" si="94"/>
        <v>7960.31566128523</v>
      </c>
    </row>
    <row r="207" spans="2:14" ht="10.5" customHeight="1">
      <c r="B207" s="90">
        <v>4</v>
      </c>
      <c r="C207" s="90" t="s">
        <v>26</v>
      </c>
      <c r="D207" s="90">
        <f>FORMULES!B49</f>
        <v>310</v>
      </c>
      <c r="E207" s="98">
        <f>FORMULES!C49</f>
        <v>300</v>
      </c>
      <c r="F207" s="86">
        <f t="shared" si="86"/>
        <v>1371.1875</v>
      </c>
      <c r="G207" s="87">
        <f t="shared" si="87"/>
        <v>41.13</v>
      </c>
      <c r="H207" s="88">
        <f t="shared" si="88"/>
        <v>107.63821875000001</v>
      </c>
      <c r="I207" s="88">
        <f t="shared" si="89"/>
        <v>32.8787514</v>
      </c>
      <c r="J207" s="88">
        <f t="shared" si="90"/>
        <v>69.867346725</v>
      </c>
      <c r="K207" s="88">
        <f t="shared" si="91"/>
        <v>6.849739875</v>
      </c>
      <c r="L207" s="88">
        <f t="shared" si="92"/>
        <v>0</v>
      </c>
      <c r="M207" s="88">
        <f t="shared" si="93"/>
        <v>1195.08344325</v>
      </c>
      <c r="N207" s="88">
        <f t="shared" si="94"/>
        <v>7839.233501839403</v>
      </c>
    </row>
    <row r="208" spans="2:14" ht="10.5" customHeight="1">
      <c r="B208" s="90">
        <v>3</v>
      </c>
      <c r="C208" s="90" t="s">
        <v>27</v>
      </c>
      <c r="D208" s="90">
        <f>FORMULES!B50</f>
        <v>303</v>
      </c>
      <c r="E208" s="98">
        <f>FORMULES!C50</f>
        <v>295</v>
      </c>
      <c r="F208" s="86">
        <f t="shared" si="86"/>
        <v>1348.334375</v>
      </c>
      <c r="G208" s="87">
        <f t="shared" si="87"/>
        <v>40.86138749999999</v>
      </c>
      <c r="H208" s="88">
        <f t="shared" si="88"/>
        <v>105.8442484375</v>
      </c>
      <c r="I208" s="88">
        <f t="shared" si="89"/>
        <v>32.340477351000004</v>
      </c>
      <c r="J208" s="88">
        <f t="shared" si="90"/>
        <v>68.72351437087501</v>
      </c>
      <c r="K208" s="88">
        <f t="shared" si="91"/>
        <v>6.737599448125001</v>
      </c>
      <c r="L208" s="88">
        <f t="shared" si="92"/>
        <v>0</v>
      </c>
      <c r="M208" s="88">
        <f t="shared" si="93"/>
        <v>1175.5499228925</v>
      </c>
      <c r="N208" s="88">
        <f t="shared" si="94"/>
        <v>7711.102007707957</v>
      </c>
    </row>
    <row r="209" spans="2:14" ht="10.5" customHeight="1">
      <c r="B209" s="90">
        <v>2</v>
      </c>
      <c r="C209" s="90" t="s">
        <v>27</v>
      </c>
      <c r="D209" s="90">
        <f>FORMULES!B51</f>
        <v>299</v>
      </c>
      <c r="E209" s="98">
        <f>FORMULES!C51</f>
        <v>292</v>
      </c>
      <c r="F209" s="86">
        <f t="shared" si="86"/>
        <v>1334.6225</v>
      </c>
      <c r="G209" s="87">
        <f t="shared" si="87"/>
        <v>40.86138749999999</v>
      </c>
      <c r="H209" s="88">
        <f t="shared" si="88"/>
        <v>104.76786625</v>
      </c>
      <c r="I209" s="88">
        <f t="shared" si="89"/>
        <v>32.021264901</v>
      </c>
      <c r="J209" s="88">
        <f t="shared" si="90"/>
        <v>68.045187914625</v>
      </c>
      <c r="K209" s="88">
        <f t="shared" si="91"/>
        <v>6.671096854375</v>
      </c>
      <c r="L209" s="88">
        <f t="shared" si="92"/>
        <v>0</v>
      </c>
      <c r="M209" s="88">
        <f t="shared" si="93"/>
        <v>1163.9784715800001</v>
      </c>
      <c r="N209" s="88">
        <f t="shared" si="94"/>
        <v>7635.198262822021</v>
      </c>
    </row>
    <row r="210" spans="2:14" ht="10.5" customHeight="1">
      <c r="B210" s="90">
        <v>1</v>
      </c>
      <c r="C210" s="90" t="s">
        <v>28</v>
      </c>
      <c r="D210" s="90">
        <f>FORMULES!B52</f>
        <v>298</v>
      </c>
      <c r="E210" s="98">
        <f>FORMULES!C52</f>
        <v>291</v>
      </c>
      <c r="F210" s="86">
        <f t="shared" si="86"/>
        <v>1330.0518749999999</v>
      </c>
      <c r="G210" s="87">
        <f t="shared" si="87"/>
        <v>40.86138749999999</v>
      </c>
      <c r="H210" s="88">
        <f t="shared" si="88"/>
        <v>104.40907218749999</v>
      </c>
      <c r="I210" s="88">
        <f t="shared" si="89"/>
        <v>31.914860751000006</v>
      </c>
      <c r="J210" s="88">
        <f t="shared" si="90"/>
        <v>67.819079095875</v>
      </c>
      <c r="K210" s="88">
        <f t="shared" si="91"/>
        <v>6.648929323125001</v>
      </c>
      <c r="L210" s="88">
        <f t="shared" si="92"/>
        <v>0</v>
      </c>
      <c r="M210" s="88">
        <f t="shared" si="93"/>
        <v>1160.1213211425</v>
      </c>
      <c r="N210" s="88">
        <f t="shared" si="94"/>
        <v>7609.8970145267085</v>
      </c>
    </row>
    <row r="211" spans="2:14" ht="10.5" customHeight="1">
      <c r="B211" s="91"/>
      <c r="C211" s="60"/>
      <c r="D211" s="60"/>
      <c r="E211" s="60"/>
      <c r="F211" s="92"/>
      <c r="G211" s="92"/>
      <c r="H211" s="93"/>
      <c r="I211" s="93"/>
      <c r="J211" s="93"/>
      <c r="K211" s="93"/>
      <c r="L211" s="93"/>
      <c r="M211" s="74"/>
      <c r="N211" s="88"/>
    </row>
    <row r="212" spans="2:14" ht="10.5" customHeight="1">
      <c r="B212" s="76"/>
      <c r="C212" s="77"/>
      <c r="D212" s="293" t="s">
        <v>61</v>
      </c>
      <c r="E212" s="293"/>
      <c r="F212" s="293"/>
      <c r="G212" s="293"/>
      <c r="H212" s="94"/>
      <c r="I212" s="92"/>
      <c r="J212" s="92"/>
      <c r="K212" s="92"/>
      <c r="L212" s="94"/>
      <c r="M212" s="95" t="s">
        <v>62</v>
      </c>
      <c r="N212" s="88"/>
    </row>
    <row r="213" spans="2:14" ht="10.5" customHeight="1">
      <c r="B213" s="76"/>
      <c r="C213" s="77"/>
      <c r="D213" s="96" t="s">
        <v>63</v>
      </c>
      <c r="E213" s="96"/>
      <c r="F213" s="96"/>
      <c r="G213" s="96"/>
      <c r="H213" s="94"/>
      <c r="I213" s="92"/>
      <c r="J213" s="92"/>
      <c r="K213" s="92"/>
      <c r="L213" s="94"/>
      <c r="M213" s="95"/>
      <c r="N213" s="88"/>
    </row>
    <row r="214" spans="2:14" ht="7.5" customHeight="1">
      <c r="B214" s="76"/>
      <c r="C214" s="77"/>
      <c r="D214" s="96"/>
      <c r="E214" s="96"/>
      <c r="F214" s="96"/>
      <c r="G214" s="96"/>
      <c r="H214" s="94"/>
      <c r="I214" s="92"/>
      <c r="J214" s="92"/>
      <c r="K214" s="92"/>
      <c r="L214" s="94"/>
      <c r="M214" s="95"/>
      <c r="N214" s="88"/>
    </row>
    <row r="215" spans="2:14" ht="10.5" customHeight="1">
      <c r="B215" s="91">
        <v>11</v>
      </c>
      <c r="C215" s="97"/>
      <c r="D215" s="102">
        <f>SUM(FORMULES!B28)</f>
        <v>388</v>
      </c>
      <c r="E215" s="90">
        <f>SUM(FORMULES!C28)</f>
        <v>355</v>
      </c>
      <c r="F215" s="86">
        <f aca="true" t="shared" si="95" ref="F215:F225">E215*PA/12</f>
        <v>1622.5718749999999</v>
      </c>
      <c r="G215" s="87">
        <f aca="true" t="shared" si="96" ref="G215:G225">IF(E215&gt;298,INT(F215)/100*3,IRPLANCHER3)</f>
        <v>48.66</v>
      </c>
      <c r="H215" s="88">
        <f aca="true" t="shared" si="97" ref="H215:H225">F215*pension</f>
        <v>127.3718921875</v>
      </c>
      <c r="I215" s="88">
        <f aca="true" t="shared" si="98" ref="I215:I225">((F215+G215)*97/100)*C.S.G.N.D</f>
        <v>38.906278050000004</v>
      </c>
      <c r="J215" s="88">
        <f aca="true" t="shared" si="99" ref="J215:J225">(F215+G215)*97/100*C.S.G.D</f>
        <v>82.67584085624999</v>
      </c>
      <c r="K215" s="88">
        <f aca="true" t="shared" si="100" ref="K215:K225">(F215+G215)*97/100*R.D.S</f>
        <v>8.10547459375</v>
      </c>
      <c r="L215" s="88">
        <f aca="true" t="shared" si="101" ref="L215:L225">IF((F215+G215)-H215&gt;Seuil*BRUT,((F215+G215)-H215)*1/100,0)</f>
        <v>15.438599828125</v>
      </c>
      <c r="M215" s="88">
        <f aca="true" t="shared" si="102" ref="M215:M225">(F215+G215)-(H215+I215+J215+K215+L215)</f>
        <v>1398.733789484375</v>
      </c>
      <c r="N215" s="88">
        <f aca="true" t="shared" si="103" ref="N215:N225">M215*6.55957</f>
        <v>9175.09220348802</v>
      </c>
    </row>
    <row r="216" spans="2:14" ht="10.5" customHeight="1">
      <c r="B216" s="90">
        <v>10</v>
      </c>
      <c r="C216" s="90" t="s">
        <v>24</v>
      </c>
      <c r="D216" s="97">
        <f>FORMULES!B29</f>
        <v>364</v>
      </c>
      <c r="E216" s="91">
        <f>FORMULES!C29</f>
        <v>338</v>
      </c>
      <c r="F216" s="86">
        <f t="shared" si="95"/>
        <v>1544.87125</v>
      </c>
      <c r="G216" s="87">
        <f t="shared" si="96"/>
        <v>46.32</v>
      </c>
      <c r="H216" s="88">
        <f t="shared" si="97"/>
        <v>121.272393125</v>
      </c>
      <c r="I216" s="88">
        <f t="shared" si="98"/>
        <v>37.0429323</v>
      </c>
      <c r="J216" s="88">
        <f t="shared" si="99"/>
        <v>78.71623113749999</v>
      </c>
      <c r="K216" s="88">
        <f t="shared" si="100"/>
        <v>7.7172775625</v>
      </c>
      <c r="L216" s="88">
        <f t="shared" si="101"/>
        <v>14.699188568749998</v>
      </c>
      <c r="M216" s="88">
        <f t="shared" si="102"/>
        <v>1331.74322730625</v>
      </c>
      <c r="N216" s="88">
        <f t="shared" si="103"/>
        <v>8735.662921541258</v>
      </c>
    </row>
    <row r="217" spans="2:14" ht="10.5" customHeight="1">
      <c r="B217" s="90">
        <v>9</v>
      </c>
      <c r="C217" s="90" t="s">
        <v>24</v>
      </c>
      <c r="D217" s="97">
        <f>FORMULES!B30</f>
        <v>348</v>
      </c>
      <c r="E217" s="91">
        <f>FORMULES!C30</f>
        <v>326</v>
      </c>
      <c r="F217" s="86">
        <f t="shared" si="95"/>
        <v>1490.02375</v>
      </c>
      <c r="G217" s="87">
        <f t="shared" si="96"/>
        <v>44.7</v>
      </c>
      <c r="H217" s="88">
        <f t="shared" si="97"/>
        <v>116.966864375</v>
      </c>
      <c r="I217" s="88">
        <f t="shared" si="98"/>
        <v>35.72836890000001</v>
      </c>
      <c r="J217" s="88">
        <f t="shared" si="99"/>
        <v>75.92278391250001</v>
      </c>
      <c r="K217" s="88">
        <f t="shared" si="100"/>
        <v>7.443410187500001</v>
      </c>
      <c r="L217" s="88">
        <f t="shared" si="101"/>
        <v>14.17756885625</v>
      </c>
      <c r="M217" s="88">
        <f t="shared" si="102"/>
        <v>1284.4847537687501</v>
      </c>
      <c r="N217" s="88">
        <f t="shared" si="103"/>
        <v>8425.66765627888</v>
      </c>
    </row>
    <row r="218" spans="2:14" ht="10.5" customHeight="1">
      <c r="B218" s="90">
        <v>8</v>
      </c>
      <c r="C218" s="90" t="s">
        <v>24</v>
      </c>
      <c r="D218" s="97">
        <f>FORMULES!B31</f>
        <v>337</v>
      </c>
      <c r="E218" s="91">
        <f>FORMULES!C31</f>
        <v>319</v>
      </c>
      <c r="F218" s="86">
        <f t="shared" si="95"/>
        <v>1458.0293749999998</v>
      </c>
      <c r="G218" s="87">
        <f t="shared" si="96"/>
        <v>43.74</v>
      </c>
      <c r="H218" s="88">
        <f t="shared" si="97"/>
        <v>114.45530593749999</v>
      </c>
      <c r="I218" s="88">
        <f t="shared" si="98"/>
        <v>34.961191050000004</v>
      </c>
      <c r="J218" s="88">
        <f t="shared" si="99"/>
        <v>74.29253098125</v>
      </c>
      <c r="K218" s="88">
        <f t="shared" si="100"/>
        <v>7.2835814687500005</v>
      </c>
      <c r="L218" s="88">
        <f t="shared" si="101"/>
        <v>13.873140690624998</v>
      </c>
      <c r="M218" s="88">
        <f t="shared" si="102"/>
        <v>1256.9036248718749</v>
      </c>
      <c r="N218" s="88">
        <f t="shared" si="103"/>
        <v>8244.747310600804</v>
      </c>
    </row>
    <row r="219" spans="2:14" ht="10.5" customHeight="1">
      <c r="B219" s="90">
        <v>7</v>
      </c>
      <c r="C219" s="90" t="s">
        <v>24</v>
      </c>
      <c r="D219" s="97">
        <f>FORMULES!B32</f>
        <v>328</v>
      </c>
      <c r="E219" s="91">
        <f>FORMULES!C32</f>
        <v>312</v>
      </c>
      <c r="F219" s="86">
        <f t="shared" si="95"/>
        <v>1426.0349999999999</v>
      </c>
      <c r="G219" s="87">
        <f t="shared" si="96"/>
        <v>42.78</v>
      </c>
      <c r="H219" s="88">
        <f t="shared" si="97"/>
        <v>111.94374749999999</v>
      </c>
      <c r="I219" s="88">
        <f t="shared" si="98"/>
        <v>34.1940132</v>
      </c>
      <c r="J219" s="88">
        <f t="shared" si="99"/>
        <v>72.66227805</v>
      </c>
      <c r="K219" s="88">
        <f t="shared" si="100"/>
        <v>7.12375275</v>
      </c>
      <c r="L219" s="88">
        <f t="shared" si="101"/>
        <v>13.568712524999999</v>
      </c>
      <c r="M219" s="88">
        <f t="shared" si="102"/>
        <v>1229.3224959749998</v>
      </c>
      <c r="N219" s="88">
        <f t="shared" si="103"/>
        <v>8063.8269649227295</v>
      </c>
    </row>
    <row r="220" spans="2:14" ht="10.5" customHeight="1">
      <c r="B220" s="90">
        <v>6</v>
      </c>
      <c r="C220" s="90" t="s">
        <v>26</v>
      </c>
      <c r="D220" s="97">
        <f>FORMULES!B33</f>
        <v>318</v>
      </c>
      <c r="E220" s="91">
        <f>FORMULES!C33</f>
        <v>305</v>
      </c>
      <c r="F220" s="86">
        <f t="shared" si="95"/>
        <v>1394.0406249999999</v>
      </c>
      <c r="G220" s="87">
        <f t="shared" si="96"/>
        <v>41.82</v>
      </c>
      <c r="H220" s="88">
        <f t="shared" si="97"/>
        <v>109.43218906249999</v>
      </c>
      <c r="I220" s="88">
        <f t="shared" si="98"/>
        <v>33.42683535</v>
      </c>
      <c r="J220" s="88">
        <f t="shared" si="99"/>
        <v>71.03202511874998</v>
      </c>
      <c r="K220" s="88">
        <f t="shared" si="100"/>
        <v>6.963924031249999</v>
      </c>
      <c r="L220" s="88">
        <f t="shared" si="101"/>
        <v>13.264284359374999</v>
      </c>
      <c r="M220" s="88">
        <f t="shared" si="102"/>
        <v>1201.7413670781248</v>
      </c>
      <c r="N220" s="88">
        <f t="shared" si="103"/>
        <v>7882.906619244654</v>
      </c>
    </row>
    <row r="221" spans="2:14" ht="10.5" customHeight="1">
      <c r="B221" s="90">
        <v>5</v>
      </c>
      <c r="C221" s="90" t="s">
        <v>26</v>
      </c>
      <c r="D221" s="97">
        <f>FORMULES!B34</f>
        <v>310</v>
      </c>
      <c r="E221" s="91">
        <f>FORMULES!C34</f>
        <v>300</v>
      </c>
      <c r="F221" s="86">
        <f t="shared" si="95"/>
        <v>1371.1875</v>
      </c>
      <c r="G221" s="87">
        <f t="shared" si="96"/>
        <v>41.13</v>
      </c>
      <c r="H221" s="88">
        <f t="shared" si="97"/>
        <v>107.63821875000001</v>
      </c>
      <c r="I221" s="88">
        <f t="shared" si="98"/>
        <v>32.8787514</v>
      </c>
      <c r="J221" s="88">
        <f t="shared" si="99"/>
        <v>69.867346725</v>
      </c>
      <c r="K221" s="88">
        <f t="shared" si="100"/>
        <v>6.849739875</v>
      </c>
      <c r="L221" s="88">
        <f t="shared" si="101"/>
        <v>0</v>
      </c>
      <c r="M221" s="88">
        <f t="shared" si="102"/>
        <v>1195.08344325</v>
      </c>
      <c r="N221" s="88">
        <f t="shared" si="103"/>
        <v>7839.233501839403</v>
      </c>
    </row>
    <row r="222" spans="2:14" ht="10.5" customHeight="1">
      <c r="B222" s="90">
        <v>4</v>
      </c>
      <c r="C222" s="90" t="s">
        <v>26</v>
      </c>
      <c r="D222" s="97">
        <f>FORMULES!B35</f>
        <v>303</v>
      </c>
      <c r="E222" s="91">
        <f>FORMULES!C35</f>
        <v>295</v>
      </c>
      <c r="F222" s="86">
        <f t="shared" si="95"/>
        <v>1348.334375</v>
      </c>
      <c r="G222" s="87">
        <f t="shared" si="96"/>
        <v>40.86138749999999</v>
      </c>
      <c r="H222" s="88">
        <f t="shared" si="97"/>
        <v>105.8442484375</v>
      </c>
      <c r="I222" s="88">
        <f t="shared" si="98"/>
        <v>32.340477351000004</v>
      </c>
      <c r="J222" s="88">
        <f t="shared" si="99"/>
        <v>68.72351437087501</v>
      </c>
      <c r="K222" s="88">
        <f t="shared" si="100"/>
        <v>6.737599448125001</v>
      </c>
      <c r="L222" s="88">
        <f t="shared" si="101"/>
        <v>0</v>
      </c>
      <c r="M222" s="88">
        <f t="shared" si="102"/>
        <v>1175.5499228925</v>
      </c>
      <c r="N222" s="88">
        <f t="shared" si="103"/>
        <v>7711.102007707957</v>
      </c>
    </row>
    <row r="223" spans="2:14" ht="10.5" customHeight="1">
      <c r="B223" s="90">
        <v>3</v>
      </c>
      <c r="C223" s="90" t="s">
        <v>27</v>
      </c>
      <c r="D223" s="97">
        <f>FORMULES!B36</f>
        <v>299</v>
      </c>
      <c r="E223" s="91">
        <f>FORMULES!C36</f>
        <v>292</v>
      </c>
      <c r="F223" s="86">
        <f t="shared" si="95"/>
        <v>1334.6225</v>
      </c>
      <c r="G223" s="87">
        <f t="shared" si="96"/>
        <v>40.86138749999999</v>
      </c>
      <c r="H223" s="88">
        <f t="shared" si="97"/>
        <v>104.76786625</v>
      </c>
      <c r="I223" s="88">
        <f t="shared" si="98"/>
        <v>32.021264901</v>
      </c>
      <c r="J223" s="88">
        <f t="shared" si="99"/>
        <v>68.045187914625</v>
      </c>
      <c r="K223" s="88">
        <f t="shared" si="100"/>
        <v>6.671096854375</v>
      </c>
      <c r="L223" s="88">
        <f t="shared" si="101"/>
        <v>0</v>
      </c>
      <c r="M223" s="88">
        <f t="shared" si="102"/>
        <v>1163.9784715800001</v>
      </c>
      <c r="N223" s="88">
        <f t="shared" si="103"/>
        <v>7635.198262822021</v>
      </c>
    </row>
    <row r="224" spans="2:14" ht="10.5" customHeight="1">
      <c r="B224" s="90">
        <v>2</v>
      </c>
      <c r="C224" s="90" t="s">
        <v>27</v>
      </c>
      <c r="D224" s="97">
        <f>FORMULES!B37</f>
        <v>298</v>
      </c>
      <c r="E224" s="91">
        <f>FORMULES!C37</f>
        <v>291</v>
      </c>
      <c r="F224" s="86">
        <f t="shared" si="95"/>
        <v>1330.0518749999999</v>
      </c>
      <c r="G224" s="87">
        <f t="shared" si="96"/>
        <v>40.86138749999999</v>
      </c>
      <c r="H224" s="88">
        <f t="shared" si="97"/>
        <v>104.40907218749999</v>
      </c>
      <c r="I224" s="88">
        <f t="shared" si="98"/>
        <v>31.914860751000006</v>
      </c>
      <c r="J224" s="88">
        <f t="shared" si="99"/>
        <v>67.819079095875</v>
      </c>
      <c r="K224" s="88">
        <f t="shared" si="100"/>
        <v>6.648929323125001</v>
      </c>
      <c r="L224" s="88">
        <f t="shared" si="101"/>
        <v>0</v>
      </c>
      <c r="M224" s="88">
        <f t="shared" si="102"/>
        <v>1160.1213211425</v>
      </c>
      <c r="N224" s="88">
        <f t="shared" si="103"/>
        <v>7609.8970145267085</v>
      </c>
    </row>
    <row r="225" spans="2:14" ht="10.5" customHeight="1">
      <c r="B225" s="63">
        <v>1</v>
      </c>
      <c r="C225" s="63" t="s">
        <v>28</v>
      </c>
      <c r="D225" s="120">
        <f>FORMULES!B38</f>
        <v>297</v>
      </c>
      <c r="E225" s="121">
        <f>FORMULES!C38</f>
        <v>290</v>
      </c>
      <c r="F225" s="122">
        <f t="shared" si="95"/>
        <v>1325.48125</v>
      </c>
      <c r="G225" s="87">
        <f t="shared" si="96"/>
        <v>40.86138749999999</v>
      </c>
      <c r="H225" s="123">
        <f t="shared" si="97"/>
        <v>104.050278125</v>
      </c>
      <c r="I225" s="123">
        <f t="shared" si="98"/>
        <v>31.808456601000007</v>
      </c>
      <c r="J225" s="123">
        <f t="shared" si="99"/>
        <v>67.592970277125</v>
      </c>
      <c r="K225" s="123">
        <f t="shared" si="100"/>
        <v>6.626761791875001</v>
      </c>
      <c r="L225" s="123">
        <f t="shared" si="101"/>
        <v>0</v>
      </c>
      <c r="M225" s="123">
        <f t="shared" si="102"/>
        <v>1156.2641707050002</v>
      </c>
      <c r="N225" s="123">
        <f t="shared" si="103"/>
        <v>7584.595766231398</v>
      </c>
    </row>
    <row r="226" spans="2:13" ht="7.5" customHeight="1">
      <c r="B226" s="5"/>
      <c r="C226" s="5"/>
      <c r="D226" s="110"/>
      <c r="E226" s="110"/>
      <c r="F226" s="5"/>
      <c r="G226" s="5"/>
      <c r="H226" s="5"/>
      <c r="I226" s="5"/>
      <c r="J226" s="5"/>
      <c r="K226" s="5"/>
      <c r="L226" s="5"/>
      <c r="M226" s="38"/>
    </row>
    <row r="227" spans="2:13" ht="10.5" customHeight="1">
      <c r="B227" s="294" t="str">
        <f>FORMULES!E5</f>
        <v> -- Indemnité  de  Résidence  plancher  INM  298 ----- Prix point mensuel net : 3,857 euros (I.R. non comprise)</v>
      </c>
      <c r="C227" s="294"/>
      <c r="D227" s="294"/>
      <c r="E227" s="294"/>
      <c r="F227" s="294"/>
      <c r="G227" s="294"/>
      <c r="H227" s="294"/>
      <c r="I227" s="294"/>
      <c r="J227" s="294"/>
      <c r="K227" s="294"/>
      <c r="L227" s="294"/>
      <c r="M227" s="38"/>
    </row>
    <row r="228" spans="2:13" ht="10.5" customHeight="1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8"/>
    </row>
    <row r="229" ht="10.5" customHeight="1">
      <c r="L229"/>
    </row>
    <row r="230" ht="12.75">
      <c r="L230"/>
    </row>
  </sheetData>
  <mergeCells count="19">
    <mergeCell ref="D196:H196"/>
    <mergeCell ref="D212:G212"/>
    <mergeCell ref="B227:L227"/>
    <mergeCell ref="B151:L151"/>
    <mergeCell ref="B158:M158"/>
    <mergeCell ref="B160:M160"/>
    <mergeCell ref="H162:L162"/>
    <mergeCell ref="B84:M84"/>
    <mergeCell ref="H86:L86"/>
    <mergeCell ref="D120:H120"/>
    <mergeCell ref="D136:G136"/>
    <mergeCell ref="D59:G59"/>
    <mergeCell ref="B74:L74"/>
    <mergeCell ref="B80:M80"/>
    <mergeCell ref="B82:M82"/>
    <mergeCell ref="B3:L3"/>
    <mergeCell ref="B6:L6"/>
    <mergeCell ref="G8:K8"/>
    <mergeCell ref="D43:I43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202"/>
  <sheetViews>
    <sheetView tabSelected="1" workbookViewId="0" topLeftCell="A88">
      <selection activeCell="M140" sqref="M140"/>
    </sheetView>
  </sheetViews>
  <sheetFormatPr defaultColWidth="11.421875" defaultRowHeight="12.75"/>
  <cols>
    <col min="1" max="1" width="4.7109375" style="0" customWidth="1"/>
    <col min="2" max="2" width="7.140625" style="0" customWidth="1"/>
    <col min="3" max="3" width="6.8515625" style="0" customWidth="1"/>
    <col min="4" max="4" width="4.421875" style="0" customWidth="1"/>
    <col min="5" max="5" width="6.421875" style="43" customWidth="1"/>
    <col min="6" max="6" width="7.8515625" style="43" customWidth="1"/>
    <col min="7" max="7" width="9.8515625" style="0" customWidth="1"/>
    <col min="8" max="8" width="6.7109375" style="0" customWidth="1"/>
    <col min="9" max="9" width="5.7109375" style="0" customWidth="1"/>
    <col min="10" max="10" width="5.421875" style="0" customWidth="1"/>
    <col min="11" max="11" width="7.28125" style="0" customWidth="1"/>
    <col min="12" max="12" width="8.7109375" style="38" customWidth="1"/>
    <col min="13" max="13" width="8.8515625" style="0" customWidth="1"/>
    <col min="14" max="14" width="8.00390625" style="0" customWidth="1"/>
  </cols>
  <sheetData>
    <row r="4" spans="2:12" ht="19.5" customHeight="1">
      <c r="B4" s="290" t="s">
        <v>70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="5" customFormat="1" ht="14.25" customHeight="1">
      <c r="L5" s="38"/>
    </row>
    <row r="6" spans="5:13" ht="12.75">
      <c r="E6"/>
      <c r="F6"/>
      <c r="L6"/>
      <c r="M6" s="41"/>
    </row>
    <row r="7" spans="2:12" ht="12.75" customHeight="1">
      <c r="B7" s="291" t="s">
        <v>35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</row>
    <row r="8" spans="5:12" ht="12.75">
      <c r="E8"/>
      <c r="F8"/>
      <c r="L8"/>
    </row>
    <row r="9" spans="6:7" s="5" customFormat="1" ht="10.5" customHeight="1">
      <c r="F9" s="125"/>
      <c r="G9" s="125"/>
    </row>
    <row r="10" spans="6:12" s="5" customFormat="1" ht="14.25" customHeight="1">
      <c r="F10" s="125"/>
      <c r="G10" s="292" t="s">
        <v>36</v>
      </c>
      <c r="H10" s="292"/>
      <c r="I10" s="292"/>
      <c r="J10" s="292"/>
      <c r="K10" s="292"/>
      <c r="L10" s="44">
        <f>DATE</f>
        <v>39722</v>
      </c>
    </row>
    <row r="11" spans="2:12" ht="10.5" customHeight="1">
      <c r="B11" s="297" t="s">
        <v>71</v>
      </c>
      <c r="C11" s="297"/>
      <c r="D11" s="297"/>
      <c r="E11" s="297"/>
      <c r="F11" s="126"/>
      <c r="L11" s="48"/>
    </row>
    <row r="12" spans="2:12" ht="10.5" customHeight="1">
      <c r="B12" s="127"/>
      <c r="C12" s="128"/>
      <c r="D12" s="128"/>
      <c r="E12" s="128"/>
      <c r="F12" s="129"/>
      <c r="G12" s="50"/>
      <c r="H12" s="50"/>
      <c r="I12" s="50"/>
      <c r="J12" s="50"/>
      <c r="K12" s="50"/>
      <c r="L12" s="74"/>
    </row>
    <row r="13" spans="2:13" ht="10.5" customHeight="1">
      <c r="B13" s="49"/>
      <c r="C13" s="50"/>
      <c r="D13" s="51"/>
      <c r="E13" s="51"/>
      <c r="F13" s="52" t="s">
        <v>37</v>
      </c>
      <c r="G13" s="53"/>
      <c r="H13" s="53"/>
      <c r="I13" s="53"/>
      <c r="J13" s="53"/>
      <c r="K13" s="54"/>
      <c r="L13" s="55" t="s">
        <v>37</v>
      </c>
      <c r="M13" s="56" t="s">
        <v>38</v>
      </c>
    </row>
    <row r="14" spans="2:13" s="5" customFormat="1" ht="10.5" customHeight="1">
      <c r="B14" s="57" t="s">
        <v>39</v>
      </c>
      <c r="C14" s="57" t="s">
        <v>40</v>
      </c>
      <c r="D14" s="57" t="s">
        <v>20</v>
      </c>
      <c r="E14" s="58" t="s">
        <v>21</v>
      </c>
      <c r="F14" s="59" t="s">
        <v>41</v>
      </c>
      <c r="G14" s="130" t="s">
        <v>4</v>
      </c>
      <c r="H14" s="57" t="s">
        <v>42</v>
      </c>
      <c r="I14" s="57" t="s">
        <v>42</v>
      </c>
      <c r="J14" s="57" t="s">
        <v>43</v>
      </c>
      <c r="K14" s="57" t="s">
        <v>44</v>
      </c>
      <c r="L14" s="61" t="s">
        <v>45</v>
      </c>
      <c r="M14" s="62" t="s">
        <v>46</v>
      </c>
    </row>
    <row r="15" spans="2:13" s="5" customFormat="1" ht="10.5" customHeight="1">
      <c r="B15" s="63"/>
      <c r="C15" s="63" t="s">
        <v>47</v>
      </c>
      <c r="D15" s="63"/>
      <c r="E15" s="64"/>
      <c r="F15" s="65" t="s">
        <v>48</v>
      </c>
      <c r="G15" s="66">
        <v>0.0785</v>
      </c>
      <c r="H15" s="67">
        <v>0.024</v>
      </c>
      <c r="I15" s="67">
        <v>0.051</v>
      </c>
      <c r="J15" s="67">
        <v>0.005</v>
      </c>
      <c r="K15" s="67">
        <v>0.01</v>
      </c>
      <c r="L15" s="68" t="s">
        <v>48</v>
      </c>
      <c r="M15" s="69"/>
    </row>
    <row r="16" spans="2:13" ht="10.5" customHeight="1">
      <c r="B16" s="70"/>
      <c r="C16" s="71"/>
      <c r="D16" s="71"/>
      <c r="E16" s="71"/>
      <c r="F16" s="131"/>
      <c r="G16" s="73"/>
      <c r="H16" s="73"/>
      <c r="I16" s="73"/>
      <c r="J16" s="73"/>
      <c r="K16" s="73"/>
      <c r="L16" s="74"/>
      <c r="M16" s="75"/>
    </row>
    <row r="17" spans="2:13" s="5" customFormat="1" ht="10.5" customHeight="1">
      <c r="B17" s="76"/>
      <c r="C17" s="77"/>
      <c r="D17" s="293" t="s">
        <v>72</v>
      </c>
      <c r="E17" s="293"/>
      <c r="F17" s="293"/>
      <c r="G17" s="293"/>
      <c r="H17" s="293"/>
      <c r="I17" s="293"/>
      <c r="J17" s="293"/>
      <c r="K17" s="293"/>
      <c r="L17" s="80" t="s">
        <v>50</v>
      </c>
      <c r="M17" s="81"/>
    </row>
    <row r="18" spans="2:13" s="5" customFormat="1" ht="10.5" customHeight="1">
      <c r="B18" s="132">
        <v>7</v>
      </c>
      <c r="C18" s="82"/>
      <c r="D18" s="133">
        <v>479</v>
      </c>
      <c r="E18" s="134">
        <f>SUM(FORMULES!C71)</f>
        <v>416</v>
      </c>
      <c r="F18" s="86">
        <f aca="true" t="shared" si="0" ref="F18:F24">E18*PA/12</f>
        <v>1901.3799999999999</v>
      </c>
      <c r="G18" s="87">
        <f aca="true" t="shared" si="1" ref="G18:G24">F18*pension</f>
        <v>149.25833</v>
      </c>
      <c r="H18" s="88">
        <f aca="true" t="shared" si="2" ref="H18:H24">(F18*97/100)*C.S.G.N.D</f>
        <v>44.264126399999995</v>
      </c>
      <c r="I18" s="88">
        <f aca="true" t="shared" si="3" ref="I18:I24">F18*97/100*C.S.G.D</f>
        <v>94.06126859999999</v>
      </c>
      <c r="J18" s="88">
        <f aca="true" t="shared" si="4" ref="J18:J24">F18*97/100*R.D.S</f>
        <v>9.221693</v>
      </c>
      <c r="K18" s="88">
        <f aca="true" t="shared" si="5" ref="K18:K24">IF(F18-G18&gt;Seuil*BRUT,(F18-G18)*1/100,0)</f>
        <v>17.5212167</v>
      </c>
      <c r="L18" s="89">
        <f aca="true" t="shared" si="6" ref="L18:L24">F18-(G18+H18+I18+J18+K18)</f>
        <v>1587.0533652999998</v>
      </c>
      <c r="M18" s="88">
        <f aca="true" t="shared" si="7" ref="M18:M24">L18*6.55957</f>
        <v>10410.38764342092</v>
      </c>
    </row>
    <row r="19" spans="2:13" s="5" customFormat="1" ht="10.5" customHeight="1">
      <c r="B19" s="132">
        <v>6</v>
      </c>
      <c r="C19" s="82" t="s">
        <v>24</v>
      </c>
      <c r="D19" s="133">
        <v>449</v>
      </c>
      <c r="E19" s="134">
        <f>SUM(FORMULES!C72)</f>
        <v>394</v>
      </c>
      <c r="F19" s="86">
        <f t="shared" si="0"/>
        <v>1800.8262499999998</v>
      </c>
      <c r="G19" s="87">
        <f t="shared" si="1"/>
        <v>141.36486062499998</v>
      </c>
      <c r="H19" s="88">
        <f t="shared" si="2"/>
        <v>41.9232351</v>
      </c>
      <c r="I19" s="88">
        <f t="shared" si="3"/>
        <v>89.08687458749999</v>
      </c>
      <c r="J19" s="88">
        <f t="shared" si="4"/>
        <v>8.7340073125</v>
      </c>
      <c r="K19" s="88">
        <f t="shared" si="5"/>
        <v>16.59461389375</v>
      </c>
      <c r="L19" s="89">
        <f t="shared" si="6"/>
        <v>1503.1226584812498</v>
      </c>
      <c r="M19" s="88">
        <f t="shared" si="7"/>
        <v>9859.838296893851</v>
      </c>
    </row>
    <row r="20" spans="2:13" s="5" customFormat="1" ht="10.5" customHeight="1">
      <c r="B20" s="132">
        <v>5</v>
      </c>
      <c r="C20" s="82" t="s">
        <v>26</v>
      </c>
      <c r="D20" s="133">
        <v>422</v>
      </c>
      <c r="E20" s="134">
        <f>SUM(FORMULES!C73)</f>
        <v>377</v>
      </c>
      <c r="F20" s="86">
        <f t="shared" si="0"/>
        <v>1723.125625</v>
      </c>
      <c r="G20" s="87">
        <f t="shared" si="1"/>
        <v>135.2653615625</v>
      </c>
      <c r="H20" s="88">
        <f t="shared" si="2"/>
        <v>40.11436455</v>
      </c>
      <c r="I20" s="88">
        <f t="shared" si="3"/>
        <v>85.24302466874998</v>
      </c>
      <c r="J20" s="88">
        <f t="shared" si="4"/>
        <v>8.357159281249999</v>
      </c>
      <c r="K20" s="88">
        <f t="shared" si="5"/>
        <v>15.878602634375</v>
      </c>
      <c r="L20" s="89">
        <f t="shared" si="6"/>
        <v>1438.267112303125</v>
      </c>
      <c r="M20" s="88">
        <f t="shared" si="7"/>
        <v>9434.413801850209</v>
      </c>
    </row>
    <row r="21" spans="2:13" s="5" customFormat="1" ht="10.5" customHeight="1">
      <c r="B21" s="132">
        <v>4</v>
      </c>
      <c r="C21" s="82" t="s">
        <v>26</v>
      </c>
      <c r="D21" s="134">
        <v>394</v>
      </c>
      <c r="E21" s="134">
        <f>SUM(FORMULES!C74)</f>
        <v>360</v>
      </c>
      <c r="F21" s="86">
        <f t="shared" si="0"/>
        <v>1645.425</v>
      </c>
      <c r="G21" s="87">
        <f t="shared" si="1"/>
        <v>129.1658625</v>
      </c>
      <c r="H21" s="88">
        <f t="shared" si="2"/>
        <v>38.305494</v>
      </c>
      <c r="I21" s="88">
        <f t="shared" si="3"/>
        <v>81.39917474999999</v>
      </c>
      <c r="J21" s="88">
        <f t="shared" si="4"/>
        <v>7.98031125</v>
      </c>
      <c r="K21" s="88">
        <f t="shared" si="5"/>
        <v>15.162591375</v>
      </c>
      <c r="L21" s="89">
        <f t="shared" si="6"/>
        <v>1373.411566125</v>
      </c>
      <c r="M21" s="88">
        <f t="shared" si="7"/>
        <v>9008.989306806567</v>
      </c>
    </row>
    <row r="22" spans="2:13" s="5" customFormat="1" ht="10.5" customHeight="1">
      <c r="B22" s="90">
        <v>3</v>
      </c>
      <c r="C22" s="90" t="s">
        <v>26</v>
      </c>
      <c r="D22" s="90">
        <v>375</v>
      </c>
      <c r="E22" s="91">
        <v>346</v>
      </c>
      <c r="F22" s="86">
        <f t="shared" si="0"/>
        <v>1581.43625</v>
      </c>
      <c r="G22" s="87">
        <f t="shared" si="1"/>
        <v>124.142745625</v>
      </c>
      <c r="H22" s="88">
        <f t="shared" si="2"/>
        <v>36.815835899999996</v>
      </c>
      <c r="I22" s="88">
        <f t="shared" si="3"/>
        <v>78.2336512875</v>
      </c>
      <c r="J22" s="88">
        <f t="shared" si="4"/>
        <v>7.6699658125</v>
      </c>
      <c r="K22" s="88">
        <f t="shared" si="5"/>
        <v>14.572935043749998</v>
      </c>
      <c r="L22" s="89">
        <f t="shared" si="6"/>
        <v>1320.00111633125</v>
      </c>
      <c r="M22" s="88">
        <f t="shared" si="7"/>
        <v>8658.639722652977</v>
      </c>
    </row>
    <row r="23" spans="2:13" s="5" customFormat="1" ht="10.5" customHeight="1">
      <c r="B23" s="90">
        <v>2</v>
      </c>
      <c r="C23" s="90" t="s">
        <v>27</v>
      </c>
      <c r="D23" s="90">
        <v>360</v>
      </c>
      <c r="E23" s="91">
        <f>SUM(FORMULES!C76)</f>
        <v>336</v>
      </c>
      <c r="F23" s="86">
        <f t="shared" si="0"/>
        <v>1535.7299999999998</v>
      </c>
      <c r="G23" s="87">
        <f t="shared" si="1"/>
        <v>120.55480499999999</v>
      </c>
      <c r="H23" s="88">
        <f t="shared" si="2"/>
        <v>35.751794399999994</v>
      </c>
      <c r="I23" s="88">
        <f t="shared" si="3"/>
        <v>75.97256309999997</v>
      </c>
      <c r="J23" s="88">
        <f t="shared" si="4"/>
        <v>7.448290499999999</v>
      </c>
      <c r="K23" s="88">
        <f t="shared" si="5"/>
        <v>14.151751949999998</v>
      </c>
      <c r="L23" s="89">
        <f t="shared" si="6"/>
        <v>1281.8507950499998</v>
      </c>
      <c r="M23" s="88">
        <f t="shared" si="7"/>
        <v>8408.390019686127</v>
      </c>
    </row>
    <row r="24" spans="2:13" s="5" customFormat="1" ht="10.5" customHeight="1">
      <c r="B24" s="90">
        <v>1</v>
      </c>
      <c r="C24" s="90" t="s">
        <v>27</v>
      </c>
      <c r="D24" s="90">
        <v>343</v>
      </c>
      <c r="E24" s="91">
        <f>SUM(FORMULES!C77)</f>
        <v>325</v>
      </c>
      <c r="F24" s="86">
        <f t="shared" si="0"/>
        <v>1485.453125</v>
      </c>
      <c r="G24" s="87">
        <f t="shared" si="1"/>
        <v>116.6080703125</v>
      </c>
      <c r="H24" s="88">
        <f t="shared" si="2"/>
        <v>34.58134875</v>
      </c>
      <c r="I24" s="88">
        <f t="shared" si="3"/>
        <v>73.48536609374999</v>
      </c>
      <c r="J24" s="88">
        <f t="shared" si="4"/>
        <v>7.204447656249999</v>
      </c>
      <c r="K24" s="88">
        <f t="shared" si="5"/>
        <v>13.688450546874998</v>
      </c>
      <c r="L24" s="89">
        <f t="shared" si="6"/>
        <v>1239.885441640625</v>
      </c>
      <c r="M24" s="88">
        <f t="shared" si="7"/>
        <v>8133.1153464225945</v>
      </c>
    </row>
    <row r="25" spans="2:13" s="5" customFormat="1" ht="10.5" customHeight="1">
      <c r="B25" s="91"/>
      <c r="C25" s="60"/>
      <c r="D25" s="60"/>
      <c r="E25" s="60"/>
      <c r="F25" s="135"/>
      <c r="G25" s="93"/>
      <c r="H25" s="93"/>
      <c r="I25" s="93"/>
      <c r="J25" s="93"/>
      <c r="K25" s="93"/>
      <c r="L25" s="74"/>
      <c r="M25" s="88"/>
    </row>
    <row r="26" spans="2:13" s="5" customFormat="1" ht="10.5" customHeight="1">
      <c r="B26" s="76"/>
      <c r="C26" s="77"/>
      <c r="D26" s="293" t="s">
        <v>73</v>
      </c>
      <c r="E26" s="293"/>
      <c r="F26" s="293"/>
      <c r="G26" s="293"/>
      <c r="H26" s="293"/>
      <c r="I26" s="293"/>
      <c r="J26" s="293"/>
      <c r="K26" s="293"/>
      <c r="L26" s="95" t="s">
        <v>54</v>
      </c>
      <c r="M26" s="88"/>
    </row>
    <row r="27" spans="2:13" s="5" customFormat="1" ht="10.5" customHeight="1">
      <c r="B27" s="76"/>
      <c r="C27" s="77"/>
      <c r="D27" s="96"/>
      <c r="E27" s="96"/>
      <c r="F27" s="96"/>
      <c r="G27" s="96"/>
      <c r="H27" s="96"/>
      <c r="I27" s="96"/>
      <c r="J27" s="96"/>
      <c r="K27" s="96"/>
      <c r="L27" s="95"/>
      <c r="M27" s="88"/>
    </row>
    <row r="28" spans="2:13" s="5" customFormat="1" ht="10.5" customHeight="1">
      <c r="B28" s="91">
        <v>11</v>
      </c>
      <c r="C28" s="91"/>
      <c r="D28" s="90">
        <f>SUM(FORMULES!B56)</f>
        <v>446</v>
      </c>
      <c r="E28" s="98">
        <f>SUM(FORMULES!C56)</f>
        <v>392</v>
      </c>
      <c r="F28" s="86">
        <f aca="true" t="shared" si="8" ref="F28:F38">E28*PA/12</f>
        <v>1791.6849999999997</v>
      </c>
      <c r="G28" s="87">
        <f aca="true" t="shared" si="9" ref="G28:G38">F28*pension</f>
        <v>140.64727249999999</v>
      </c>
      <c r="H28" s="88">
        <f aca="true" t="shared" si="10" ref="H28:H38">(F28*97/100)*C.S.G.N.D</f>
        <v>41.71042679999999</v>
      </c>
      <c r="I28" s="88">
        <f aca="true" t="shared" si="11" ref="I28:I38">F28*97/100*C.S.G.D</f>
        <v>88.63465694999998</v>
      </c>
      <c r="J28" s="88">
        <f aca="true" t="shared" si="12" ref="J28:J38">F28*97/100*R.D.S</f>
        <v>8.68967225</v>
      </c>
      <c r="K28" s="88">
        <f aca="true" t="shared" si="13" ref="K28:K38">IF(F28-G28&gt;Seuil*BRUT,(F28-G28)*1/100,0)</f>
        <v>16.510377274999996</v>
      </c>
      <c r="L28" s="89">
        <f aca="true" t="shared" si="14" ref="L28:L38">F28-(G28+H28+I28+J28+K28)</f>
        <v>1495.4925942249997</v>
      </c>
      <c r="M28" s="88">
        <f aca="true" t="shared" si="15" ref="M28:M38">L28*6.55957</f>
        <v>9809.788356300482</v>
      </c>
    </row>
    <row r="29" spans="2:13" s="5" customFormat="1" ht="10.5" customHeight="1">
      <c r="B29" s="90">
        <v>10</v>
      </c>
      <c r="C29" s="90" t="s">
        <v>24</v>
      </c>
      <c r="D29" s="90">
        <f>FORMULES!B57</f>
        <v>427</v>
      </c>
      <c r="E29" s="98">
        <f>FORMULES!C57</f>
        <v>379</v>
      </c>
      <c r="F29" s="86">
        <f t="shared" si="8"/>
        <v>1732.266875</v>
      </c>
      <c r="G29" s="87">
        <f t="shared" si="9"/>
        <v>135.9829496875</v>
      </c>
      <c r="H29" s="88">
        <f t="shared" si="10"/>
        <v>40.32717285</v>
      </c>
      <c r="I29" s="88">
        <f t="shared" si="11"/>
        <v>85.69524230625</v>
      </c>
      <c r="J29" s="88">
        <f t="shared" si="12"/>
        <v>8.401494343749999</v>
      </c>
      <c r="K29" s="88">
        <f t="shared" si="13"/>
        <v>15.962839253125</v>
      </c>
      <c r="L29" s="89">
        <f t="shared" si="14"/>
        <v>1445.897176559375</v>
      </c>
      <c r="M29" s="88">
        <f t="shared" si="15"/>
        <v>9484.46374244358</v>
      </c>
    </row>
    <row r="30" spans="2:13" s="5" customFormat="1" ht="10.5" customHeight="1">
      <c r="B30" s="90">
        <v>9</v>
      </c>
      <c r="C30" s="90" t="s">
        <v>24</v>
      </c>
      <c r="D30" s="90">
        <f>FORMULES!B58</f>
        <v>398</v>
      </c>
      <c r="E30" s="98">
        <f>FORMULES!C58</f>
        <v>362</v>
      </c>
      <c r="F30" s="86">
        <f t="shared" si="8"/>
        <v>1654.5662499999999</v>
      </c>
      <c r="G30" s="87">
        <f t="shared" si="9"/>
        <v>129.883450625</v>
      </c>
      <c r="H30" s="88">
        <f t="shared" si="10"/>
        <v>38.518302299999995</v>
      </c>
      <c r="I30" s="88">
        <f t="shared" si="11"/>
        <v>81.85139238749998</v>
      </c>
      <c r="J30" s="88">
        <f t="shared" si="12"/>
        <v>8.0246463125</v>
      </c>
      <c r="K30" s="88">
        <f t="shared" si="13"/>
        <v>15.246827993749998</v>
      </c>
      <c r="L30" s="89">
        <f t="shared" si="14"/>
        <v>1381.04163038125</v>
      </c>
      <c r="M30" s="88">
        <f t="shared" si="15"/>
        <v>9059.039247399935</v>
      </c>
    </row>
    <row r="31" spans="2:13" s="5" customFormat="1" ht="10.5" customHeight="1">
      <c r="B31" s="90">
        <v>8</v>
      </c>
      <c r="C31" s="90" t="s">
        <v>24</v>
      </c>
      <c r="D31" s="90">
        <f>FORMULES!B59</f>
        <v>380</v>
      </c>
      <c r="E31" s="98">
        <f>FORMULES!C59</f>
        <v>350</v>
      </c>
      <c r="F31" s="86">
        <f t="shared" si="8"/>
        <v>1599.71875</v>
      </c>
      <c r="G31" s="87">
        <f t="shared" si="9"/>
        <v>125.577921875</v>
      </c>
      <c r="H31" s="88">
        <f t="shared" si="10"/>
        <v>37.2414525</v>
      </c>
      <c r="I31" s="88">
        <f t="shared" si="11"/>
        <v>79.13808656249999</v>
      </c>
      <c r="J31" s="88">
        <f t="shared" si="12"/>
        <v>7.758635937499999</v>
      </c>
      <c r="K31" s="88">
        <f t="shared" si="13"/>
        <v>14.741408281250001</v>
      </c>
      <c r="L31" s="89">
        <f t="shared" si="14"/>
        <v>1335.2612448437499</v>
      </c>
      <c r="M31" s="88">
        <f t="shared" si="15"/>
        <v>8758.739603839716</v>
      </c>
    </row>
    <row r="32" spans="2:13" s="5" customFormat="1" ht="10.5" customHeight="1">
      <c r="B32" s="90">
        <v>7</v>
      </c>
      <c r="C32" s="90" t="s">
        <v>24</v>
      </c>
      <c r="D32" s="90">
        <f>FORMULES!B60</f>
        <v>364</v>
      </c>
      <c r="E32" s="98">
        <f>FORMULES!C60</f>
        <v>338</v>
      </c>
      <c r="F32" s="86">
        <f t="shared" si="8"/>
        <v>1544.87125</v>
      </c>
      <c r="G32" s="87">
        <f t="shared" si="9"/>
        <v>121.272393125</v>
      </c>
      <c r="H32" s="88">
        <f t="shared" si="10"/>
        <v>35.96460269999999</v>
      </c>
      <c r="I32" s="88">
        <f t="shared" si="11"/>
        <v>76.42478073749999</v>
      </c>
      <c r="J32" s="88">
        <f t="shared" si="12"/>
        <v>7.492625562499999</v>
      </c>
      <c r="K32" s="88">
        <f t="shared" si="13"/>
        <v>14.235988568749999</v>
      </c>
      <c r="L32" s="89">
        <f t="shared" si="14"/>
        <v>1289.4808593062498</v>
      </c>
      <c r="M32" s="88">
        <f t="shared" si="15"/>
        <v>8458.439960279497</v>
      </c>
    </row>
    <row r="33" spans="2:13" s="5" customFormat="1" ht="10.5" customHeight="1">
      <c r="B33" s="90">
        <v>6</v>
      </c>
      <c r="C33" s="90" t="s">
        <v>26</v>
      </c>
      <c r="D33" s="90">
        <f>FORMULES!B61</f>
        <v>351</v>
      </c>
      <c r="E33" s="98">
        <f>FORMULES!C61</f>
        <v>328</v>
      </c>
      <c r="F33" s="86">
        <f t="shared" si="8"/>
        <v>1499.165</v>
      </c>
      <c r="G33" s="87">
        <f t="shared" si="9"/>
        <v>117.68445249999999</v>
      </c>
      <c r="H33" s="88">
        <f t="shared" si="10"/>
        <v>34.900561200000006</v>
      </c>
      <c r="I33" s="88">
        <f t="shared" si="11"/>
        <v>74.16369255000001</v>
      </c>
      <c r="J33" s="88">
        <f t="shared" si="12"/>
        <v>7.270950250000001</v>
      </c>
      <c r="K33" s="88">
        <f t="shared" si="13"/>
        <v>13.814805475</v>
      </c>
      <c r="L33" s="89">
        <f t="shared" si="14"/>
        <v>1251.330538025</v>
      </c>
      <c r="M33" s="88">
        <f t="shared" si="15"/>
        <v>8208.190257312648</v>
      </c>
    </row>
    <row r="34" spans="2:13" s="5" customFormat="1" ht="10.5" customHeight="1">
      <c r="B34" s="90">
        <v>5</v>
      </c>
      <c r="C34" s="90" t="s">
        <v>26</v>
      </c>
      <c r="D34" s="90">
        <f>FORMULES!B62</f>
        <v>336</v>
      </c>
      <c r="E34" s="98">
        <f>FORMULES!C62</f>
        <v>318</v>
      </c>
      <c r="F34" s="86">
        <f t="shared" si="8"/>
        <v>1453.4587499999998</v>
      </c>
      <c r="G34" s="87">
        <f t="shared" si="9"/>
        <v>114.09651187499999</v>
      </c>
      <c r="H34" s="88">
        <f t="shared" si="10"/>
        <v>33.83651969999999</v>
      </c>
      <c r="I34" s="88">
        <f t="shared" si="11"/>
        <v>71.90260436249997</v>
      </c>
      <c r="J34" s="88">
        <f t="shared" si="12"/>
        <v>7.049274937499998</v>
      </c>
      <c r="K34" s="88">
        <f t="shared" si="13"/>
        <v>13.393622381249997</v>
      </c>
      <c r="L34" s="89">
        <f t="shared" si="14"/>
        <v>1213.18021674375</v>
      </c>
      <c r="M34" s="88">
        <f t="shared" si="15"/>
        <v>7957.9405543458</v>
      </c>
    </row>
    <row r="35" spans="2:13" s="5" customFormat="1" ht="10.5" customHeight="1">
      <c r="B35" s="90">
        <v>4</v>
      </c>
      <c r="C35" s="90" t="s">
        <v>26</v>
      </c>
      <c r="D35" s="90">
        <f>FORMULES!B63</f>
        <v>322</v>
      </c>
      <c r="E35" s="98">
        <f>FORMULES!C63</f>
        <v>308</v>
      </c>
      <c r="F35" s="86">
        <f t="shared" si="8"/>
        <v>1407.7524999999998</v>
      </c>
      <c r="G35" s="87">
        <f t="shared" si="9"/>
        <v>110.50857124999999</v>
      </c>
      <c r="H35" s="88">
        <f t="shared" si="10"/>
        <v>32.772478199999995</v>
      </c>
      <c r="I35" s="88">
        <f t="shared" si="11"/>
        <v>69.64151617499999</v>
      </c>
      <c r="J35" s="88">
        <f t="shared" si="12"/>
        <v>6.8275996249999995</v>
      </c>
      <c r="K35" s="88">
        <f t="shared" si="13"/>
        <v>0</v>
      </c>
      <c r="L35" s="89">
        <f t="shared" si="14"/>
        <v>1188.0023347499998</v>
      </c>
      <c r="M35" s="88">
        <f t="shared" si="15"/>
        <v>7792.784474956056</v>
      </c>
    </row>
    <row r="36" spans="2:13" s="5" customFormat="1" ht="10.5" customHeight="1">
      <c r="B36" s="90">
        <v>3</v>
      </c>
      <c r="C36" s="90" t="s">
        <v>27</v>
      </c>
      <c r="D36" s="90">
        <f>FORMULES!B64</f>
        <v>307</v>
      </c>
      <c r="E36" s="98">
        <f>FORMULES!C64</f>
        <v>298</v>
      </c>
      <c r="F36" s="86">
        <f t="shared" si="8"/>
        <v>1362.0462499999999</v>
      </c>
      <c r="G36" s="87">
        <f t="shared" si="9"/>
        <v>106.92063062499999</v>
      </c>
      <c r="H36" s="88">
        <f t="shared" si="10"/>
        <v>31.708436699999996</v>
      </c>
      <c r="I36" s="88">
        <f t="shared" si="11"/>
        <v>67.38042798749998</v>
      </c>
      <c r="J36" s="88">
        <f t="shared" si="12"/>
        <v>6.605924312499999</v>
      </c>
      <c r="K36" s="88">
        <f t="shared" si="13"/>
        <v>0</v>
      </c>
      <c r="L36" s="89">
        <f t="shared" si="14"/>
        <v>1149.430830375</v>
      </c>
      <c r="M36" s="88">
        <f t="shared" si="15"/>
        <v>7539.771992002938</v>
      </c>
    </row>
    <row r="37" spans="2:13" s="5" customFormat="1" ht="10.5" customHeight="1">
      <c r="B37" s="90">
        <v>2</v>
      </c>
      <c r="C37" s="90" t="s">
        <v>27</v>
      </c>
      <c r="D37" s="90">
        <f>FORMULES!B65</f>
        <v>302</v>
      </c>
      <c r="E37" s="98">
        <f>FORMULES!C65</f>
        <v>294</v>
      </c>
      <c r="F37" s="86">
        <f t="shared" si="8"/>
        <v>1343.7637499999998</v>
      </c>
      <c r="G37" s="87">
        <f t="shared" si="9"/>
        <v>105.48545437499999</v>
      </c>
      <c r="H37" s="88">
        <f t="shared" si="10"/>
        <v>31.282820099999995</v>
      </c>
      <c r="I37" s="88">
        <f t="shared" si="11"/>
        <v>66.47599271249999</v>
      </c>
      <c r="J37" s="88">
        <f t="shared" si="12"/>
        <v>6.517254187499999</v>
      </c>
      <c r="K37" s="88">
        <f t="shared" si="13"/>
        <v>0</v>
      </c>
      <c r="L37" s="89">
        <f t="shared" si="14"/>
        <v>1134.0022286249998</v>
      </c>
      <c r="M37" s="88">
        <f t="shared" si="15"/>
        <v>7438.56699882169</v>
      </c>
    </row>
    <row r="38" spans="2:13" s="5" customFormat="1" ht="10.5" customHeight="1">
      <c r="B38" s="90">
        <v>1</v>
      </c>
      <c r="C38" s="90" t="s">
        <v>28</v>
      </c>
      <c r="D38" s="90">
        <f>FORMULES!B66</f>
        <v>299</v>
      </c>
      <c r="E38" s="98">
        <f>FORMULES!C66</f>
        <v>292</v>
      </c>
      <c r="F38" s="86">
        <f t="shared" si="8"/>
        <v>1334.6225</v>
      </c>
      <c r="G38" s="87">
        <f t="shared" si="9"/>
        <v>104.76786625</v>
      </c>
      <c r="H38" s="88">
        <f t="shared" si="10"/>
        <v>31.0700118</v>
      </c>
      <c r="I38" s="88">
        <f t="shared" si="11"/>
        <v>66.02377507499999</v>
      </c>
      <c r="J38" s="88">
        <f t="shared" si="12"/>
        <v>6.472919125</v>
      </c>
      <c r="K38" s="88">
        <f t="shared" si="13"/>
        <v>0</v>
      </c>
      <c r="L38" s="89">
        <f t="shared" si="14"/>
        <v>1126.2879277499999</v>
      </c>
      <c r="M38" s="88">
        <f t="shared" si="15"/>
        <v>7387.964502231067</v>
      </c>
    </row>
    <row r="39" spans="2:13" s="5" customFormat="1" ht="10.5" customHeight="1">
      <c r="B39" s="91"/>
      <c r="C39" s="60"/>
      <c r="D39" s="99"/>
      <c r="E39" s="60"/>
      <c r="F39" s="135"/>
      <c r="G39" s="93"/>
      <c r="H39" s="93"/>
      <c r="I39" s="93"/>
      <c r="J39" s="93"/>
      <c r="K39" s="93"/>
      <c r="L39" s="74"/>
      <c r="M39" s="88"/>
    </row>
    <row r="40" spans="2:13" s="5" customFormat="1" ht="10.5" customHeight="1">
      <c r="B40" s="76"/>
      <c r="C40" s="77"/>
      <c r="D40" s="96" t="s">
        <v>74</v>
      </c>
      <c r="E40" s="96"/>
      <c r="F40" s="96"/>
      <c r="G40" s="96"/>
      <c r="H40" s="136"/>
      <c r="I40" s="100"/>
      <c r="J40" s="100"/>
      <c r="K40" s="94"/>
      <c r="L40" s="95" t="s">
        <v>58</v>
      </c>
      <c r="M40" s="88"/>
    </row>
    <row r="41" spans="2:13" s="5" customFormat="1" ht="10.5" customHeight="1">
      <c r="B41" s="76"/>
      <c r="C41" s="77"/>
      <c r="D41" s="96"/>
      <c r="E41" s="96"/>
      <c r="F41" s="96"/>
      <c r="G41" s="96"/>
      <c r="H41" s="100"/>
      <c r="I41" s="100"/>
      <c r="J41" s="100"/>
      <c r="K41" s="94"/>
      <c r="L41" s="95"/>
      <c r="M41" s="88"/>
    </row>
    <row r="42" spans="2:13" s="5" customFormat="1" ht="10.5" customHeight="1">
      <c r="B42" s="91">
        <v>11</v>
      </c>
      <c r="C42" s="91"/>
      <c r="D42" s="90">
        <f>SUM(FORMULES!B42)</f>
        <v>413</v>
      </c>
      <c r="E42" s="98">
        <f>SUM(FORMULES!C42)</f>
        <v>369</v>
      </c>
      <c r="F42" s="86">
        <f aca="true" t="shared" si="16" ref="F42:F52">E42*PA/12</f>
        <v>1686.5606249999998</v>
      </c>
      <c r="G42" s="87">
        <f aca="true" t="shared" si="17" ref="G42:G52">F42*pension</f>
        <v>132.39500906249998</v>
      </c>
      <c r="H42" s="88">
        <f aca="true" t="shared" si="18" ref="H42:H52">(F42*97/100)*C.S.G.N.D</f>
        <v>39.263131349999995</v>
      </c>
      <c r="I42" s="88">
        <f aca="true" t="shared" si="19" ref="I42:I52">F42*97/100*C.S.G.D</f>
        <v>83.43415411874999</v>
      </c>
      <c r="J42" s="88">
        <f aca="true" t="shared" si="20" ref="J42:J52">F42*97/100*R.D.S</f>
        <v>8.17981903125</v>
      </c>
      <c r="K42" s="88">
        <f aca="true" t="shared" si="21" ref="K42:K52">IF(F42-G42&gt;Seuil*BRUT,(F42-G42)*1/100,0)</f>
        <v>15.541656159374998</v>
      </c>
      <c r="L42" s="89">
        <f aca="true" t="shared" si="22" ref="L42:L52">F42-(G42+H42+I42+J42+K42)</f>
        <v>1407.746855278125</v>
      </c>
      <c r="M42" s="88">
        <f aca="true" t="shared" si="23" ref="M42:M52">L42*6.55957</f>
        <v>9234.21403947673</v>
      </c>
    </row>
    <row r="43" spans="2:13" s="5" customFormat="1" ht="10.5" customHeight="1">
      <c r="B43" s="90">
        <v>10</v>
      </c>
      <c r="C43" s="90" t="s">
        <v>24</v>
      </c>
      <c r="D43" s="90">
        <f>FORMULES!B43</f>
        <v>389</v>
      </c>
      <c r="E43" s="98">
        <f>FORMULES!C43</f>
        <v>356</v>
      </c>
      <c r="F43" s="86">
        <f t="shared" si="16"/>
        <v>1627.1425</v>
      </c>
      <c r="G43" s="87">
        <f t="shared" si="17"/>
        <v>127.73068624999999</v>
      </c>
      <c r="H43" s="88">
        <f t="shared" si="18"/>
        <v>37.8798774</v>
      </c>
      <c r="I43" s="88">
        <f t="shared" si="19"/>
        <v>80.49473947499999</v>
      </c>
      <c r="J43" s="88">
        <f t="shared" si="20"/>
        <v>7.891641124999999</v>
      </c>
      <c r="K43" s="88">
        <f t="shared" si="21"/>
        <v>14.9941181375</v>
      </c>
      <c r="L43" s="89">
        <f t="shared" si="22"/>
        <v>1358.1514376124999</v>
      </c>
      <c r="M43" s="88">
        <f t="shared" si="23"/>
        <v>8908.889425619825</v>
      </c>
    </row>
    <row r="44" spans="2:13" s="5" customFormat="1" ht="10.5" customHeight="1">
      <c r="B44" s="90">
        <v>9</v>
      </c>
      <c r="C44" s="90" t="s">
        <v>24</v>
      </c>
      <c r="D44" s="90">
        <f>FORMULES!B44</f>
        <v>374</v>
      </c>
      <c r="E44" s="98">
        <f>FORMULES!C44</f>
        <v>345</v>
      </c>
      <c r="F44" s="86">
        <f t="shared" si="16"/>
        <v>1576.8656249999997</v>
      </c>
      <c r="G44" s="87">
        <f t="shared" si="17"/>
        <v>123.78395156249998</v>
      </c>
      <c r="H44" s="88">
        <f t="shared" si="18"/>
        <v>36.70943174999999</v>
      </c>
      <c r="I44" s="88">
        <f t="shared" si="19"/>
        <v>78.00754246874999</v>
      </c>
      <c r="J44" s="88">
        <f t="shared" si="20"/>
        <v>7.647798281249999</v>
      </c>
      <c r="K44" s="88">
        <f t="shared" si="21"/>
        <v>14.530816734374996</v>
      </c>
      <c r="L44" s="89">
        <f t="shared" si="22"/>
        <v>1316.1860842031247</v>
      </c>
      <c r="M44" s="88">
        <f t="shared" si="23"/>
        <v>8633.61475235629</v>
      </c>
    </row>
    <row r="45" spans="2:13" s="5" customFormat="1" ht="10.5" customHeight="1">
      <c r="B45" s="90">
        <v>8</v>
      </c>
      <c r="C45" s="90" t="s">
        <v>24</v>
      </c>
      <c r="D45" s="90">
        <f>FORMULES!B45</f>
        <v>360</v>
      </c>
      <c r="E45" s="98">
        <f>FORMULES!C45</f>
        <v>335</v>
      </c>
      <c r="F45" s="86">
        <f t="shared" si="16"/>
        <v>1531.159375</v>
      </c>
      <c r="G45" s="87">
        <f t="shared" si="17"/>
        <v>120.19601093749999</v>
      </c>
      <c r="H45" s="88">
        <f t="shared" si="18"/>
        <v>35.645390250000005</v>
      </c>
      <c r="I45" s="88">
        <f t="shared" si="19"/>
        <v>75.74645428125001</v>
      </c>
      <c r="J45" s="88">
        <f t="shared" si="20"/>
        <v>7.4261229687500006</v>
      </c>
      <c r="K45" s="88">
        <f t="shared" si="21"/>
        <v>14.109633640624999</v>
      </c>
      <c r="L45" s="89">
        <f t="shared" si="22"/>
        <v>1278.035762921875</v>
      </c>
      <c r="M45" s="88">
        <f t="shared" si="23"/>
        <v>8383.365049389444</v>
      </c>
    </row>
    <row r="46" spans="2:13" s="5" customFormat="1" ht="10.5" customHeight="1">
      <c r="B46" s="90">
        <v>7</v>
      </c>
      <c r="C46" s="90" t="s">
        <v>24</v>
      </c>
      <c r="D46" s="90">
        <f>FORMULES!B46</f>
        <v>347</v>
      </c>
      <c r="E46" s="98">
        <f>FORMULES!C46</f>
        <v>325</v>
      </c>
      <c r="F46" s="86">
        <f t="shared" si="16"/>
        <v>1485.453125</v>
      </c>
      <c r="G46" s="87">
        <f t="shared" si="17"/>
        <v>116.6080703125</v>
      </c>
      <c r="H46" s="88">
        <f t="shared" si="18"/>
        <v>34.58134875</v>
      </c>
      <c r="I46" s="88">
        <f t="shared" si="19"/>
        <v>73.48536609374999</v>
      </c>
      <c r="J46" s="88">
        <f t="shared" si="20"/>
        <v>7.204447656249999</v>
      </c>
      <c r="K46" s="88">
        <f t="shared" si="21"/>
        <v>13.688450546874998</v>
      </c>
      <c r="L46" s="89">
        <f t="shared" si="22"/>
        <v>1239.885441640625</v>
      </c>
      <c r="M46" s="88">
        <f t="shared" si="23"/>
        <v>8133.1153464225945</v>
      </c>
    </row>
    <row r="47" spans="2:13" s="5" customFormat="1" ht="10.5" customHeight="1">
      <c r="B47" s="90">
        <v>6</v>
      </c>
      <c r="C47" s="90" t="s">
        <v>26</v>
      </c>
      <c r="D47" s="90">
        <f>FORMULES!B47</f>
        <v>333</v>
      </c>
      <c r="E47" s="98">
        <f>FORMULES!C47</f>
        <v>316</v>
      </c>
      <c r="F47" s="86">
        <f t="shared" si="16"/>
        <v>1444.3174999999999</v>
      </c>
      <c r="G47" s="87">
        <f t="shared" si="17"/>
        <v>113.37892374999998</v>
      </c>
      <c r="H47" s="88">
        <f t="shared" si="18"/>
        <v>33.6237114</v>
      </c>
      <c r="I47" s="88">
        <f t="shared" si="19"/>
        <v>71.45038672499999</v>
      </c>
      <c r="J47" s="88">
        <f t="shared" si="20"/>
        <v>7.004939874999999</v>
      </c>
      <c r="K47" s="88">
        <f t="shared" si="21"/>
        <v>13.309385762499998</v>
      </c>
      <c r="L47" s="89">
        <f t="shared" si="22"/>
        <v>1205.5501524874999</v>
      </c>
      <c r="M47" s="88">
        <f t="shared" si="23"/>
        <v>7907.890613752429</v>
      </c>
    </row>
    <row r="48" spans="2:13" s="5" customFormat="1" ht="10.5" customHeight="1">
      <c r="B48" s="90">
        <v>5</v>
      </c>
      <c r="C48" s="90" t="s">
        <v>26</v>
      </c>
      <c r="D48" s="90">
        <f>FORMULES!B48</f>
        <v>323</v>
      </c>
      <c r="E48" s="98">
        <f>FORMULES!C48</f>
        <v>308</v>
      </c>
      <c r="F48" s="86">
        <f t="shared" si="16"/>
        <v>1407.7524999999998</v>
      </c>
      <c r="G48" s="87">
        <f t="shared" si="17"/>
        <v>110.50857124999999</v>
      </c>
      <c r="H48" s="88">
        <f t="shared" si="18"/>
        <v>32.772478199999995</v>
      </c>
      <c r="I48" s="88">
        <f t="shared" si="19"/>
        <v>69.64151617499999</v>
      </c>
      <c r="J48" s="88">
        <f t="shared" si="20"/>
        <v>6.8275996249999995</v>
      </c>
      <c r="K48" s="88">
        <f t="shared" si="21"/>
        <v>0</v>
      </c>
      <c r="L48" s="89">
        <f t="shared" si="22"/>
        <v>1188.0023347499998</v>
      </c>
      <c r="M48" s="88">
        <f t="shared" si="23"/>
        <v>7792.784474956056</v>
      </c>
    </row>
    <row r="49" spans="2:13" s="5" customFormat="1" ht="10.5" customHeight="1">
      <c r="B49" s="90">
        <v>4</v>
      </c>
      <c r="C49" s="90" t="s">
        <v>26</v>
      </c>
      <c r="D49" s="90">
        <f>FORMULES!B49</f>
        <v>310</v>
      </c>
      <c r="E49" s="98">
        <f>FORMULES!C49</f>
        <v>300</v>
      </c>
      <c r="F49" s="86">
        <f t="shared" si="16"/>
        <v>1371.1875</v>
      </c>
      <c r="G49" s="87">
        <f t="shared" si="17"/>
        <v>107.63821875000001</v>
      </c>
      <c r="H49" s="88">
        <f t="shared" si="18"/>
        <v>31.921245000000003</v>
      </c>
      <c r="I49" s="88">
        <f t="shared" si="19"/>
        <v>67.832645625</v>
      </c>
      <c r="J49" s="88">
        <f t="shared" si="20"/>
        <v>6.650259375000001</v>
      </c>
      <c r="K49" s="88">
        <f t="shared" si="21"/>
        <v>0</v>
      </c>
      <c r="L49" s="89">
        <f t="shared" si="22"/>
        <v>1157.14513125</v>
      </c>
      <c r="M49" s="88">
        <f t="shared" si="23"/>
        <v>7590.374488593563</v>
      </c>
    </row>
    <row r="50" spans="2:13" s="5" customFormat="1" ht="10.5" customHeight="1">
      <c r="B50" s="90">
        <v>3</v>
      </c>
      <c r="C50" s="90" t="s">
        <v>27</v>
      </c>
      <c r="D50" s="90">
        <f>FORMULES!B50</f>
        <v>303</v>
      </c>
      <c r="E50" s="98">
        <f>FORMULES!C50</f>
        <v>295</v>
      </c>
      <c r="F50" s="86">
        <f t="shared" si="16"/>
        <v>1348.334375</v>
      </c>
      <c r="G50" s="87">
        <f t="shared" si="17"/>
        <v>105.8442484375</v>
      </c>
      <c r="H50" s="88">
        <f t="shared" si="18"/>
        <v>31.38922425</v>
      </c>
      <c r="I50" s="88">
        <f t="shared" si="19"/>
        <v>66.70210153125</v>
      </c>
      <c r="J50" s="88">
        <f t="shared" si="20"/>
        <v>6.53942171875</v>
      </c>
      <c r="K50" s="88">
        <f t="shared" si="21"/>
        <v>0</v>
      </c>
      <c r="L50" s="89">
        <f t="shared" si="22"/>
        <v>1137.8593790625</v>
      </c>
      <c r="M50" s="88">
        <f t="shared" si="23"/>
        <v>7463.868247117003</v>
      </c>
    </row>
    <row r="51" spans="2:13" s="5" customFormat="1" ht="10.5" customHeight="1">
      <c r="B51" s="90">
        <v>2</v>
      </c>
      <c r="C51" s="90" t="s">
        <v>27</v>
      </c>
      <c r="D51" s="90">
        <f>FORMULES!B51</f>
        <v>299</v>
      </c>
      <c r="E51" s="98">
        <f>FORMULES!C51</f>
        <v>292</v>
      </c>
      <c r="F51" s="86">
        <f t="shared" si="16"/>
        <v>1334.6225</v>
      </c>
      <c r="G51" s="87">
        <f t="shared" si="17"/>
        <v>104.76786625</v>
      </c>
      <c r="H51" s="88">
        <f t="shared" si="18"/>
        <v>31.0700118</v>
      </c>
      <c r="I51" s="88">
        <f t="shared" si="19"/>
        <v>66.02377507499999</v>
      </c>
      <c r="J51" s="88">
        <f t="shared" si="20"/>
        <v>6.472919125</v>
      </c>
      <c r="K51" s="88">
        <f t="shared" si="21"/>
        <v>0</v>
      </c>
      <c r="L51" s="89">
        <f t="shared" si="22"/>
        <v>1126.2879277499999</v>
      </c>
      <c r="M51" s="88">
        <f t="shared" si="23"/>
        <v>7387.964502231067</v>
      </c>
    </row>
    <row r="52" spans="2:13" s="5" customFormat="1" ht="10.5" customHeight="1">
      <c r="B52" s="90">
        <v>1</v>
      </c>
      <c r="C52" s="90" t="s">
        <v>28</v>
      </c>
      <c r="D52" s="90">
        <f>FORMULES!B52</f>
        <v>298</v>
      </c>
      <c r="E52" s="98">
        <f>FORMULES!C52</f>
        <v>291</v>
      </c>
      <c r="F52" s="86">
        <f t="shared" si="16"/>
        <v>1330.0518749999999</v>
      </c>
      <c r="G52" s="87">
        <f t="shared" si="17"/>
        <v>104.40907218749999</v>
      </c>
      <c r="H52" s="88">
        <f t="shared" si="18"/>
        <v>30.963607649999997</v>
      </c>
      <c r="I52" s="88">
        <f t="shared" si="19"/>
        <v>65.79766625624998</v>
      </c>
      <c r="J52" s="88">
        <f t="shared" si="20"/>
        <v>6.450751593749999</v>
      </c>
      <c r="K52" s="88">
        <f t="shared" si="21"/>
        <v>0</v>
      </c>
      <c r="L52" s="89">
        <f t="shared" si="22"/>
        <v>1122.4307773125</v>
      </c>
      <c r="M52" s="88">
        <f t="shared" si="23"/>
        <v>7362.663253935755</v>
      </c>
    </row>
    <row r="53" spans="2:13" s="5" customFormat="1" ht="10.5" customHeight="1">
      <c r="B53" s="91"/>
      <c r="C53" s="60"/>
      <c r="D53" s="60"/>
      <c r="E53" s="60"/>
      <c r="F53" s="135"/>
      <c r="G53" s="93"/>
      <c r="H53" s="93"/>
      <c r="I53" s="93"/>
      <c r="J53" s="93"/>
      <c r="K53" s="93"/>
      <c r="L53" s="74"/>
      <c r="M53" s="88"/>
    </row>
    <row r="54" spans="2:13" s="5" customFormat="1" ht="10.5" customHeight="1">
      <c r="B54" s="76"/>
      <c r="C54" s="77"/>
      <c r="D54" s="293" t="s">
        <v>75</v>
      </c>
      <c r="E54" s="293"/>
      <c r="F54" s="293"/>
      <c r="G54" s="293"/>
      <c r="H54" s="293"/>
      <c r="I54" s="293"/>
      <c r="J54" s="94"/>
      <c r="K54" s="94"/>
      <c r="L54" s="95" t="s">
        <v>62</v>
      </c>
      <c r="M54" s="88"/>
    </row>
    <row r="55" spans="2:13" s="5" customFormat="1" ht="10.5" customHeight="1">
      <c r="B55" s="76"/>
      <c r="C55" s="77"/>
      <c r="D55" s="96"/>
      <c r="E55" s="96"/>
      <c r="F55" s="96"/>
      <c r="G55" s="96"/>
      <c r="H55" s="96"/>
      <c r="I55" s="96"/>
      <c r="J55" s="94"/>
      <c r="K55" s="94"/>
      <c r="L55" s="95"/>
      <c r="M55" s="88"/>
    </row>
    <row r="56" spans="2:13" s="5" customFormat="1" ht="10.5" customHeight="1">
      <c r="B56" s="90">
        <v>11</v>
      </c>
      <c r="C56" s="90"/>
      <c r="D56" s="90">
        <f>SUM(FORMULES!B28)</f>
        <v>388</v>
      </c>
      <c r="E56" s="91">
        <f>SUM(FORMULES!C28)</f>
        <v>355</v>
      </c>
      <c r="F56" s="86">
        <f aca="true" t="shared" si="24" ref="F56:F66">E56*PA/12</f>
        <v>1622.5718749999999</v>
      </c>
      <c r="G56" s="87">
        <f aca="true" t="shared" si="25" ref="G56:G66">F56*pension</f>
        <v>127.3718921875</v>
      </c>
      <c r="H56" s="88">
        <f aca="true" t="shared" si="26" ref="H56:H66">(F56*97/100)*C.S.G.N.D</f>
        <v>37.773473249999995</v>
      </c>
      <c r="I56" s="88">
        <f aca="true" t="shared" si="27" ref="I56:I66">F56*97/100*C.S.G.D</f>
        <v>80.26863065624998</v>
      </c>
      <c r="J56" s="88">
        <f aca="true" t="shared" si="28" ref="J56:J66">F56*97/100*R.D.S</f>
        <v>7.8694735937499996</v>
      </c>
      <c r="K56" s="88">
        <f aca="true" t="shared" si="29" ref="K56:K66">IF(F56-G56&gt;Seuil*BRUT,(F56-G56)*1/100,0)</f>
        <v>14.951999828124999</v>
      </c>
      <c r="L56" s="89">
        <f aca="true" t="shared" si="30" ref="L56:L66">F56-(G56+H56+I56+J56+K56)</f>
        <v>1354.3364054843748</v>
      </c>
      <c r="M56" s="88">
        <f aca="true" t="shared" si="31" ref="M56:M66">L56*6.55957</f>
        <v>8883.86445532314</v>
      </c>
    </row>
    <row r="57" spans="2:13" s="5" customFormat="1" ht="10.5" customHeight="1">
      <c r="B57" s="90">
        <v>10</v>
      </c>
      <c r="C57" s="90" t="s">
        <v>24</v>
      </c>
      <c r="D57" s="90">
        <f>FORMULES!B29</f>
        <v>364</v>
      </c>
      <c r="E57" s="91">
        <f>FORMULES!C29</f>
        <v>338</v>
      </c>
      <c r="F57" s="86">
        <f t="shared" si="24"/>
        <v>1544.87125</v>
      </c>
      <c r="G57" s="87">
        <f t="shared" si="25"/>
        <v>121.272393125</v>
      </c>
      <c r="H57" s="88">
        <f t="shared" si="26"/>
        <v>35.96460269999999</v>
      </c>
      <c r="I57" s="88">
        <f t="shared" si="27"/>
        <v>76.42478073749999</v>
      </c>
      <c r="J57" s="88">
        <f t="shared" si="28"/>
        <v>7.492625562499999</v>
      </c>
      <c r="K57" s="88">
        <f t="shared" si="29"/>
        <v>14.235988568749999</v>
      </c>
      <c r="L57" s="89">
        <f t="shared" si="30"/>
        <v>1289.4808593062498</v>
      </c>
      <c r="M57" s="88">
        <f t="shared" si="31"/>
        <v>8458.439960279497</v>
      </c>
    </row>
    <row r="58" spans="2:13" s="5" customFormat="1" ht="10.5" customHeight="1">
      <c r="B58" s="90">
        <v>9</v>
      </c>
      <c r="C58" s="90" t="s">
        <v>24</v>
      </c>
      <c r="D58" s="90">
        <f>FORMULES!B30</f>
        <v>348</v>
      </c>
      <c r="E58" s="91">
        <f>FORMULES!C30</f>
        <v>326</v>
      </c>
      <c r="F58" s="86">
        <f t="shared" si="24"/>
        <v>1490.02375</v>
      </c>
      <c r="G58" s="87">
        <f t="shared" si="25"/>
        <v>116.966864375</v>
      </c>
      <c r="H58" s="88">
        <f t="shared" si="26"/>
        <v>34.6877529</v>
      </c>
      <c r="I58" s="88">
        <f t="shared" si="27"/>
        <v>73.71147491249998</v>
      </c>
      <c r="J58" s="88">
        <f t="shared" si="28"/>
        <v>7.226615187499999</v>
      </c>
      <c r="K58" s="88">
        <f t="shared" si="29"/>
        <v>13.730568856250002</v>
      </c>
      <c r="L58" s="89">
        <f t="shared" si="30"/>
        <v>1243.70047376875</v>
      </c>
      <c r="M58" s="88">
        <f t="shared" si="31"/>
        <v>8158.140316719279</v>
      </c>
    </row>
    <row r="59" spans="2:13" s="5" customFormat="1" ht="10.5" customHeight="1">
      <c r="B59" s="90">
        <v>8</v>
      </c>
      <c r="C59" s="90" t="s">
        <v>24</v>
      </c>
      <c r="D59" s="90">
        <f>FORMULES!B31</f>
        <v>337</v>
      </c>
      <c r="E59" s="91">
        <f>FORMULES!C31</f>
        <v>319</v>
      </c>
      <c r="F59" s="86">
        <f t="shared" si="24"/>
        <v>1458.0293749999998</v>
      </c>
      <c r="G59" s="87">
        <f t="shared" si="25"/>
        <v>114.45530593749999</v>
      </c>
      <c r="H59" s="88">
        <f t="shared" si="26"/>
        <v>33.94292385</v>
      </c>
      <c r="I59" s="88">
        <f t="shared" si="27"/>
        <v>72.12871318124999</v>
      </c>
      <c r="J59" s="88">
        <f t="shared" si="28"/>
        <v>7.071442468749999</v>
      </c>
      <c r="K59" s="88">
        <f t="shared" si="29"/>
        <v>13.435740690624998</v>
      </c>
      <c r="L59" s="89">
        <f t="shared" si="30"/>
        <v>1216.9952488718748</v>
      </c>
      <c r="M59" s="88">
        <f t="shared" si="31"/>
        <v>7982.965524642484</v>
      </c>
    </row>
    <row r="60" spans="2:13" s="5" customFormat="1" ht="10.5" customHeight="1">
      <c r="B60" s="90">
        <v>7</v>
      </c>
      <c r="C60" s="90" t="s">
        <v>24</v>
      </c>
      <c r="D60" s="90">
        <f>FORMULES!B32</f>
        <v>328</v>
      </c>
      <c r="E60" s="91">
        <f>FORMULES!C32</f>
        <v>312</v>
      </c>
      <c r="F60" s="86">
        <f t="shared" si="24"/>
        <v>1426.0349999999999</v>
      </c>
      <c r="G60" s="87">
        <f t="shared" si="25"/>
        <v>111.94374749999999</v>
      </c>
      <c r="H60" s="88">
        <f t="shared" si="26"/>
        <v>33.19809479999999</v>
      </c>
      <c r="I60" s="88">
        <f t="shared" si="27"/>
        <v>70.54595144999999</v>
      </c>
      <c r="J60" s="88">
        <f t="shared" si="28"/>
        <v>6.916269749999999</v>
      </c>
      <c r="K60" s="88">
        <f t="shared" si="29"/>
        <v>0</v>
      </c>
      <c r="L60" s="89">
        <f t="shared" si="30"/>
        <v>1203.4309365</v>
      </c>
      <c r="M60" s="88">
        <f t="shared" si="31"/>
        <v>7893.989468137304</v>
      </c>
    </row>
    <row r="61" spans="2:13" s="5" customFormat="1" ht="10.5" customHeight="1">
      <c r="B61" s="90">
        <v>6</v>
      </c>
      <c r="C61" s="90" t="s">
        <v>26</v>
      </c>
      <c r="D61" s="90">
        <f>FORMULES!B33</f>
        <v>318</v>
      </c>
      <c r="E61" s="91">
        <f>FORMULES!C33</f>
        <v>305</v>
      </c>
      <c r="F61" s="86">
        <f t="shared" si="24"/>
        <v>1394.0406249999999</v>
      </c>
      <c r="G61" s="87">
        <f t="shared" si="25"/>
        <v>109.43218906249999</v>
      </c>
      <c r="H61" s="88">
        <f t="shared" si="26"/>
        <v>32.45326574999999</v>
      </c>
      <c r="I61" s="88">
        <f t="shared" si="27"/>
        <v>68.96318971874999</v>
      </c>
      <c r="J61" s="88">
        <f t="shared" si="28"/>
        <v>6.761097031249999</v>
      </c>
      <c r="K61" s="88">
        <f t="shared" si="29"/>
        <v>0</v>
      </c>
      <c r="L61" s="89">
        <f t="shared" si="30"/>
        <v>1176.4308834375</v>
      </c>
      <c r="M61" s="88">
        <f t="shared" si="31"/>
        <v>7716.880730070121</v>
      </c>
    </row>
    <row r="62" spans="2:13" s="5" customFormat="1" ht="10.5" customHeight="1">
      <c r="B62" s="90">
        <v>5</v>
      </c>
      <c r="C62" s="90" t="s">
        <v>26</v>
      </c>
      <c r="D62" s="90">
        <f>FORMULES!B34</f>
        <v>310</v>
      </c>
      <c r="E62" s="91">
        <f>FORMULES!C34</f>
        <v>300</v>
      </c>
      <c r="F62" s="86">
        <f t="shared" si="24"/>
        <v>1371.1875</v>
      </c>
      <c r="G62" s="87">
        <f t="shared" si="25"/>
        <v>107.63821875000001</v>
      </c>
      <c r="H62" s="88">
        <f t="shared" si="26"/>
        <v>31.921245000000003</v>
      </c>
      <c r="I62" s="88">
        <f t="shared" si="27"/>
        <v>67.832645625</v>
      </c>
      <c r="J62" s="88">
        <f t="shared" si="28"/>
        <v>6.650259375000001</v>
      </c>
      <c r="K62" s="88">
        <f t="shared" si="29"/>
        <v>0</v>
      </c>
      <c r="L62" s="89">
        <f t="shared" si="30"/>
        <v>1157.14513125</v>
      </c>
      <c r="M62" s="88">
        <f t="shared" si="31"/>
        <v>7590.374488593563</v>
      </c>
    </row>
    <row r="63" spans="2:13" s="5" customFormat="1" ht="10.5" customHeight="1">
      <c r="B63" s="90">
        <v>4</v>
      </c>
      <c r="C63" s="90" t="s">
        <v>26</v>
      </c>
      <c r="D63" s="90">
        <f>FORMULES!B35</f>
        <v>303</v>
      </c>
      <c r="E63" s="91">
        <f>FORMULES!C35</f>
        <v>295</v>
      </c>
      <c r="F63" s="86">
        <f t="shared" si="24"/>
        <v>1348.334375</v>
      </c>
      <c r="G63" s="87">
        <f t="shared" si="25"/>
        <v>105.8442484375</v>
      </c>
      <c r="H63" s="88">
        <f t="shared" si="26"/>
        <v>31.38922425</v>
      </c>
      <c r="I63" s="88">
        <f t="shared" si="27"/>
        <v>66.70210153125</v>
      </c>
      <c r="J63" s="88">
        <f t="shared" si="28"/>
        <v>6.53942171875</v>
      </c>
      <c r="K63" s="88">
        <f t="shared" si="29"/>
        <v>0</v>
      </c>
      <c r="L63" s="89">
        <f t="shared" si="30"/>
        <v>1137.8593790625</v>
      </c>
      <c r="M63" s="88">
        <f t="shared" si="31"/>
        <v>7463.868247117003</v>
      </c>
    </row>
    <row r="64" spans="2:13" s="5" customFormat="1" ht="10.5" customHeight="1">
      <c r="B64" s="90">
        <v>3</v>
      </c>
      <c r="C64" s="90" t="s">
        <v>27</v>
      </c>
      <c r="D64" s="90">
        <f>FORMULES!B36</f>
        <v>299</v>
      </c>
      <c r="E64" s="91">
        <f>FORMULES!C36</f>
        <v>292</v>
      </c>
      <c r="F64" s="86">
        <f t="shared" si="24"/>
        <v>1334.6225</v>
      </c>
      <c r="G64" s="87">
        <f t="shared" si="25"/>
        <v>104.76786625</v>
      </c>
      <c r="H64" s="88">
        <f t="shared" si="26"/>
        <v>31.0700118</v>
      </c>
      <c r="I64" s="88">
        <f t="shared" si="27"/>
        <v>66.02377507499999</v>
      </c>
      <c r="J64" s="88">
        <f t="shared" si="28"/>
        <v>6.472919125</v>
      </c>
      <c r="K64" s="88">
        <f t="shared" si="29"/>
        <v>0</v>
      </c>
      <c r="L64" s="89">
        <f t="shared" si="30"/>
        <v>1126.2879277499999</v>
      </c>
      <c r="M64" s="88">
        <f t="shared" si="31"/>
        <v>7387.964502231067</v>
      </c>
    </row>
    <row r="65" spans="2:13" s="5" customFormat="1" ht="10.5" customHeight="1">
      <c r="B65" s="90">
        <v>2</v>
      </c>
      <c r="C65" s="90" t="s">
        <v>27</v>
      </c>
      <c r="D65" s="90">
        <f>FORMULES!B37</f>
        <v>298</v>
      </c>
      <c r="E65" s="91">
        <f>FORMULES!C37</f>
        <v>291</v>
      </c>
      <c r="F65" s="86">
        <f t="shared" si="24"/>
        <v>1330.0518749999999</v>
      </c>
      <c r="G65" s="87">
        <f t="shared" si="25"/>
        <v>104.40907218749999</v>
      </c>
      <c r="H65" s="88">
        <f t="shared" si="26"/>
        <v>30.963607649999997</v>
      </c>
      <c r="I65" s="88">
        <f t="shared" si="27"/>
        <v>65.79766625624998</v>
      </c>
      <c r="J65" s="88">
        <f t="shared" si="28"/>
        <v>6.450751593749999</v>
      </c>
      <c r="K65" s="88">
        <f t="shared" si="29"/>
        <v>0</v>
      </c>
      <c r="L65" s="89">
        <f t="shared" si="30"/>
        <v>1122.4307773125</v>
      </c>
      <c r="M65" s="88">
        <f t="shared" si="31"/>
        <v>7362.663253935755</v>
      </c>
    </row>
    <row r="66" spans="2:13" s="5" customFormat="1" ht="10.5" customHeight="1">
      <c r="B66" s="90">
        <v>1</v>
      </c>
      <c r="C66" s="90" t="s">
        <v>28</v>
      </c>
      <c r="D66" s="90">
        <f>FORMULES!B38</f>
        <v>297</v>
      </c>
      <c r="E66" s="137">
        <f>FORMULES!C38</f>
        <v>290</v>
      </c>
      <c r="F66" s="86">
        <f t="shared" si="24"/>
        <v>1325.48125</v>
      </c>
      <c r="G66" s="87">
        <f t="shared" si="25"/>
        <v>104.050278125</v>
      </c>
      <c r="H66" s="88">
        <f t="shared" si="26"/>
        <v>30.8572035</v>
      </c>
      <c r="I66" s="88">
        <f t="shared" si="27"/>
        <v>65.5715574375</v>
      </c>
      <c r="J66" s="88">
        <f t="shared" si="28"/>
        <v>6.428584062500001</v>
      </c>
      <c r="K66" s="88">
        <f t="shared" si="29"/>
        <v>0</v>
      </c>
      <c r="L66" s="89">
        <f t="shared" si="30"/>
        <v>1118.573626875</v>
      </c>
      <c r="M66" s="88">
        <f t="shared" si="31"/>
        <v>7337.362005640443</v>
      </c>
    </row>
    <row r="67" spans="2:13" s="5" customFormat="1" ht="10.5" customHeight="1">
      <c r="B67" s="64"/>
      <c r="C67" s="138"/>
      <c r="D67" s="138"/>
      <c r="E67" s="138"/>
      <c r="F67" s="139"/>
      <c r="G67" s="140"/>
      <c r="H67" s="140"/>
      <c r="I67" s="140"/>
      <c r="J67" s="140"/>
      <c r="K67" s="140"/>
      <c r="L67" s="141"/>
      <c r="M67" s="120"/>
    </row>
    <row r="68" spans="2:13" s="5" customFormat="1" ht="10.5" customHeight="1">
      <c r="B68" s="298" t="str">
        <f>+FORMULES!E5</f>
        <v> -- Indemnité  de  Résidence  plancher  INM  298 ----- Prix point mensuel net : 3,857 euros (I.R. non comprise)</v>
      </c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</row>
    <row r="69" spans="6:7" s="5" customFormat="1" ht="10.5" customHeight="1">
      <c r="F69" s="125"/>
      <c r="G69" s="125"/>
    </row>
    <row r="70" spans="6:7" s="5" customFormat="1" ht="10.5" customHeight="1">
      <c r="F70" s="125"/>
      <c r="G70" s="125"/>
    </row>
    <row r="71" spans="6:7" s="5" customFormat="1" ht="10.5" customHeight="1">
      <c r="F71" s="125"/>
      <c r="G71" s="125"/>
    </row>
    <row r="72" spans="6:7" s="5" customFormat="1" ht="10.5" customHeight="1">
      <c r="F72" s="125"/>
      <c r="G72" s="125"/>
    </row>
    <row r="73" spans="6:13" s="5" customFormat="1" ht="10.5" customHeight="1">
      <c r="F73" s="125"/>
      <c r="G73" s="125"/>
      <c r="M73" s="39"/>
    </row>
    <row r="74" spans="2:13" ht="19.5" customHeight="1">
      <c r="B74" s="290" t="s">
        <v>76</v>
      </c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</row>
    <row r="75" s="5" customFormat="1" ht="6.75" customHeight="1">
      <c r="M75" s="38"/>
    </row>
    <row r="76" spans="2:13" s="5" customFormat="1" ht="11.25"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</row>
    <row r="77" s="5" customFormat="1" ht="3.75" customHeight="1"/>
    <row r="78" spans="2:13" ht="12.75" customHeight="1">
      <c r="B78" s="291" t="s">
        <v>64</v>
      </c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</row>
    <row r="79" spans="5:12" ht="12.75">
      <c r="E79"/>
      <c r="F79"/>
      <c r="L79"/>
    </row>
    <row r="80" spans="6:13" s="5" customFormat="1" ht="6" customHeight="1">
      <c r="F80" s="125"/>
      <c r="G80" s="125"/>
      <c r="M80" s="38"/>
    </row>
    <row r="81" spans="6:13" s="5" customFormat="1" ht="14.25" customHeight="1">
      <c r="F81" s="125"/>
      <c r="G81" s="125"/>
      <c r="H81" s="292" t="s">
        <v>36</v>
      </c>
      <c r="I81" s="292"/>
      <c r="J81" s="292"/>
      <c r="K81" s="292"/>
      <c r="L81" s="292"/>
      <c r="M81" s="44">
        <f>DATE</f>
        <v>39722</v>
      </c>
    </row>
    <row r="82" spans="2:13" ht="10.5" customHeight="1">
      <c r="B82" s="297" t="s">
        <v>71</v>
      </c>
      <c r="C82" s="297"/>
      <c r="D82" s="297"/>
      <c r="E82" s="297"/>
      <c r="F82" s="126"/>
      <c r="G82" s="126"/>
      <c r="L82"/>
      <c r="M82" s="48"/>
    </row>
    <row r="83" spans="2:13" ht="10.5" customHeight="1">
      <c r="B83" s="127"/>
      <c r="C83" s="128"/>
      <c r="D83" s="128"/>
      <c r="E83" s="128"/>
      <c r="F83" s="129"/>
      <c r="G83" s="129"/>
      <c r="H83" s="50"/>
      <c r="I83" s="50"/>
      <c r="J83" s="50"/>
      <c r="K83" s="50"/>
      <c r="L83" s="50"/>
      <c r="M83" s="74"/>
    </row>
    <row r="84" spans="2:14" ht="10.5" customHeight="1">
      <c r="B84" s="49"/>
      <c r="C84" s="50"/>
      <c r="D84" s="51"/>
      <c r="E84" s="51"/>
      <c r="F84" s="52" t="s">
        <v>37</v>
      </c>
      <c r="G84" s="112"/>
      <c r="H84" s="113"/>
      <c r="I84" s="53"/>
      <c r="J84" s="53"/>
      <c r="K84" s="53"/>
      <c r="L84" s="54"/>
      <c r="M84" s="55" t="s">
        <v>37</v>
      </c>
      <c r="N84" s="56" t="s">
        <v>38</v>
      </c>
    </row>
    <row r="85" spans="2:14" s="5" customFormat="1" ht="10.5" customHeight="1">
      <c r="B85" s="57" t="s">
        <v>39</v>
      </c>
      <c r="C85" s="57" t="s">
        <v>40</v>
      </c>
      <c r="D85" s="57" t="s">
        <v>20</v>
      </c>
      <c r="E85" s="58" t="s">
        <v>21</v>
      </c>
      <c r="F85" s="59" t="s">
        <v>41</v>
      </c>
      <c r="G85" s="114" t="s">
        <v>65</v>
      </c>
      <c r="H85" s="57" t="s">
        <v>4</v>
      </c>
      <c r="I85" s="57" t="s">
        <v>42</v>
      </c>
      <c r="J85" s="57" t="s">
        <v>42</v>
      </c>
      <c r="K85" s="57" t="s">
        <v>43</v>
      </c>
      <c r="L85" s="57" t="s">
        <v>44</v>
      </c>
      <c r="M85" s="61" t="s">
        <v>45</v>
      </c>
      <c r="N85" s="62" t="s">
        <v>46</v>
      </c>
    </row>
    <row r="86" spans="2:14" s="5" customFormat="1" ht="10.5" customHeight="1">
      <c r="B86" s="63"/>
      <c r="C86" s="63" t="s">
        <v>47</v>
      </c>
      <c r="D86" s="63"/>
      <c r="E86" s="64"/>
      <c r="F86" s="65" t="s">
        <v>48</v>
      </c>
      <c r="G86" s="115"/>
      <c r="H86" s="116">
        <v>0.0785</v>
      </c>
      <c r="I86" s="67">
        <v>0.024</v>
      </c>
      <c r="J86" s="67">
        <v>0.051</v>
      </c>
      <c r="K86" s="67">
        <v>0.005</v>
      </c>
      <c r="L86" s="67">
        <v>0.01</v>
      </c>
      <c r="M86" s="68" t="s">
        <v>48</v>
      </c>
      <c r="N86" s="69"/>
    </row>
    <row r="87" spans="2:14" ht="10.5" customHeight="1">
      <c r="B87" s="70"/>
      <c r="C87" s="71"/>
      <c r="D87" s="71"/>
      <c r="E87" s="71"/>
      <c r="F87" s="131"/>
      <c r="G87" s="131"/>
      <c r="H87" s="73"/>
      <c r="I87" s="73"/>
      <c r="J87" s="73"/>
      <c r="K87" s="73"/>
      <c r="L87" s="73"/>
      <c r="M87" s="74"/>
      <c r="N87" s="75"/>
    </row>
    <row r="88" spans="2:14" s="5" customFormat="1" ht="10.5" customHeight="1">
      <c r="B88" s="76"/>
      <c r="C88" s="77"/>
      <c r="D88" s="293" t="s">
        <v>72</v>
      </c>
      <c r="E88" s="293"/>
      <c r="F88" s="293"/>
      <c r="G88" s="293"/>
      <c r="H88" s="293"/>
      <c r="I88" s="293"/>
      <c r="J88" s="293"/>
      <c r="K88" s="293"/>
      <c r="L88" s="94"/>
      <c r="M88" s="80" t="s">
        <v>50</v>
      </c>
      <c r="N88" s="81"/>
    </row>
    <row r="89" spans="2:14" s="5" customFormat="1" ht="10.5" customHeight="1">
      <c r="B89" s="132">
        <v>7</v>
      </c>
      <c r="C89" s="82"/>
      <c r="D89" s="143">
        <v>479</v>
      </c>
      <c r="E89" s="144">
        <f>SUM(FORMULES!C71)</f>
        <v>416</v>
      </c>
      <c r="F89" s="86">
        <f aca="true" t="shared" si="32" ref="F89:F95">E89*PA/12</f>
        <v>1901.3799999999999</v>
      </c>
      <c r="G89" s="87">
        <f aca="true" t="shared" si="33" ref="G89:G95">IF(E89&gt;298,INT(F89)/100,IRPLANCHER)</f>
        <v>19.01</v>
      </c>
      <c r="H89" s="88">
        <f aca="true" t="shared" si="34" ref="H89:H95">F89*pension</f>
        <v>149.25833</v>
      </c>
      <c r="I89" s="88">
        <f aca="true" t="shared" si="35" ref="I89:I95">((F89+G89)*97/100)*C.S.G.N.D</f>
        <v>44.706679199999996</v>
      </c>
      <c r="J89" s="88">
        <f aca="true" t="shared" si="36" ref="J89:J95">(F89+G89)*97/100*C.S.G.D</f>
        <v>95.00169329999999</v>
      </c>
      <c r="K89" s="88">
        <f aca="true" t="shared" si="37" ref="K89:K95">(F89+G89)*97/100*R.D.S</f>
        <v>9.3138915</v>
      </c>
      <c r="L89" s="88">
        <f aca="true" t="shared" si="38" ref="L89:L95">IF((F89+G89)-H89&gt;Seuil*BRUT,((F89+G89)-H89)*1/100,0)</f>
        <v>17.711316699999998</v>
      </c>
      <c r="M89" s="88">
        <f aca="true" t="shared" si="39" ref="M89:M95">(F89+G89)-(H89+I89+J89+K89+L89)</f>
        <v>1604.3980892999998</v>
      </c>
      <c r="N89" s="88">
        <f aca="true" t="shared" si="40" ref="N89:N95">M89*6.55957</f>
        <v>10524.1615746296</v>
      </c>
    </row>
    <row r="90" spans="2:14" s="5" customFormat="1" ht="10.5" customHeight="1">
      <c r="B90" s="132">
        <v>6</v>
      </c>
      <c r="C90" s="82" t="s">
        <v>24</v>
      </c>
      <c r="D90" s="143">
        <v>449</v>
      </c>
      <c r="E90" s="144">
        <f>SUM(FORMULES!C72)</f>
        <v>394</v>
      </c>
      <c r="F90" s="86">
        <f t="shared" si="32"/>
        <v>1800.8262499999998</v>
      </c>
      <c r="G90" s="87">
        <f t="shared" si="33"/>
        <v>18</v>
      </c>
      <c r="H90" s="88">
        <f t="shared" si="34"/>
        <v>141.36486062499998</v>
      </c>
      <c r="I90" s="88">
        <f t="shared" si="35"/>
        <v>42.342275099999995</v>
      </c>
      <c r="J90" s="88">
        <f t="shared" si="36"/>
        <v>89.97733458749998</v>
      </c>
      <c r="K90" s="88">
        <f t="shared" si="37"/>
        <v>8.8213073125</v>
      </c>
      <c r="L90" s="88">
        <f t="shared" si="38"/>
        <v>16.77461389375</v>
      </c>
      <c r="M90" s="88">
        <f t="shared" si="39"/>
        <v>1519.54585848125</v>
      </c>
      <c r="N90" s="88">
        <f t="shared" si="40"/>
        <v>9967.567426917853</v>
      </c>
    </row>
    <row r="91" spans="2:14" s="5" customFormat="1" ht="10.5" customHeight="1">
      <c r="B91" s="132">
        <v>5</v>
      </c>
      <c r="C91" s="82" t="s">
        <v>26</v>
      </c>
      <c r="D91" s="143">
        <v>422</v>
      </c>
      <c r="E91" s="144">
        <f>SUM(FORMULES!C73)</f>
        <v>377</v>
      </c>
      <c r="F91" s="86">
        <f t="shared" si="32"/>
        <v>1723.125625</v>
      </c>
      <c r="G91" s="87">
        <f t="shared" si="33"/>
        <v>17.23</v>
      </c>
      <c r="H91" s="88">
        <f t="shared" si="34"/>
        <v>135.2653615625</v>
      </c>
      <c r="I91" s="88">
        <f t="shared" si="35"/>
        <v>40.515478949999995</v>
      </c>
      <c r="J91" s="88">
        <f t="shared" si="36"/>
        <v>86.09539276874997</v>
      </c>
      <c r="K91" s="88">
        <f t="shared" si="37"/>
        <v>8.44072478125</v>
      </c>
      <c r="L91" s="88">
        <f t="shared" si="38"/>
        <v>16.050902634375</v>
      </c>
      <c r="M91" s="88">
        <f t="shared" si="39"/>
        <v>1453.987764303125</v>
      </c>
      <c r="N91" s="88">
        <f t="shared" si="40"/>
        <v>9537.53451908985</v>
      </c>
    </row>
    <row r="92" spans="2:14" s="5" customFormat="1" ht="10.5" customHeight="1">
      <c r="B92" s="132">
        <v>4</v>
      </c>
      <c r="C92" s="82" t="s">
        <v>26</v>
      </c>
      <c r="D92" s="144">
        <v>394</v>
      </c>
      <c r="E92" s="143">
        <f>SUM(FORMULES!C74)</f>
        <v>360</v>
      </c>
      <c r="F92" s="86">
        <f t="shared" si="32"/>
        <v>1645.425</v>
      </c>
      <c r="G92" s="87">
        <f t="shared" si="33"/>
        <v>16.45</v>
      </c>
      <c r="H92" s="88">
        <f t="shared" si="34"/>
        <v>129.1658625</v>
      </c>
      <c r="I92" s="88">
        <f t="shared" si="35"/>
        <v>38.68845</v>
      </c>
      <c r="J92" s="88">
        <f t="shared" si="36"/>
        <v>82.21295624999999</v>
      </c>
      <c r="K92" s="88">
        <f t="shared" si="37"/>
        <v>8.06009375</v>
      </c>
      <c r="L92" s="88">
        <f t="shared" si="38"/>
        <v>15.327091375</v>
      </c>
      <c r="M92" s="88">
        <f t="shared" si="39"/>
        <v>1388.4205461249999</v>
      </c>
      <c r="N92" s="88">
        <f t="shared" si="40"/>
        <v>9107.441761745165</v>
      </c>
    </row>
    <row r="93" spans="2:14" s="5" customFormat="1" ht="10.5" customHeight="1">
      <c r="B93" s="90">
        <v>3</v>
      </c>
      <c r="C93" s="90" t="s">
        <v>26</v>
      </c>
      <c r="D93" s="90">
        <v>375</v>
      </c>
      <c r="E93" s="145">
        <f>SUM(FORMULES!C75)</f>
        <v>347</v>
      </c>
      <c r="F93" s="86">
        <f t="shared" si="32"/>
        <v>1586.006875</v>
      </c>
      <c r="G93" s="87">
        <f t="shared" si="33"/>
        <v>15.86</v>
      </c>
      <c r="H93" s="88">
        <f t="shared" si="34"/>
        <v>124.5015396875</v>
      </c>
      <c r="I93" s="88">
        <f t="shared" si="35"/>
        <v>37.29146085</v>
      </c>
      <c r="J93" s="88">
        <f t="shared" si="36"/>
        <v>79.24435430625</v>
      </c>
      <c r="K93" s="88">
        <f t="shared" si="37"/>
        <v>7.769054343750001</v>
      </c>
      <c r="L93" s="88">
        <f t="shared" si="38"/>
        <v>14.773653353124999</v>
      </c>
      <c r="M93" s="88">
        <f t="shared" si="39"/>
        <v>1338.286812459375</v>
      </c>
      <c r="N93" s="88">
        <f t="shared" si="40"/>
        <v>8778.586026404142</v>
      </c>
    </row>
    <row r="94" spans="2:14" s="5" customFormat="1" ht="10.5" customHeight="1">
      <c r="B94" s="90">
        <v>2</v>
      </c>
      <c r="C94" s="90" t="s">
        <v>27</v>
      </c>
      <c r="D94" s="90">
        <v>360</v>
      </c>
      <c r="E94" s="145">
        <f>SUM(FORMULES!C76)</f>
        <v>336</v>
      </c>
      <c r="F94" s="86">
        <f t="shared" si="32"/>
        <v>1535.7299999999998</v>
      </c>
      <c r="G94" s="87">
        <f t="shared" si="33"/>
        <v>15.35</v>
      </c>
      <c r="H94" s="88">
        <f t="shared" si="34"/>
        <v>120.55480499999999</v>
      </c>
      <c r="I94" s="88">
        <f t="shared" si="35"/>
        <v>36.109142399999996</v>
      </c>
      <c r="J94" s="88">
        <f t="shared" si="36"/>
        <v>76.73192759999999</v>
      </c>
      <c r="K94" s="88">
        <f t="shared" si="37"/>
        <v>7.5227379999999995</v>
      </c>
      <c r="L94" s="88">
        <f t="shared" si="38"/>
        <v>14.305251949999997</v>
      </c>
      <c r="M94" s="88">
        <f t="shared" si="39"/>
        <v>1295.8561350499997</v>
      </c>
      <c r="N94" s="88">
        <f t="shared" si="40"/>
        <v>8500.259027789927</v>
      </c>
    </row>
    <row r="95" spans="2:14" s="5" customFormat="1" ht="10.5" customHeight="1">
      <c r="B95" s="90">
        <v>1</v>
      </c>
      <c r="C95" s="90" t="s">
        <v>27</v>
      </c>
      <c r="D95" s="90">
        <v>343</v>
      </c>
      <c r="E95" s="145">
        <f>SUM(FORMULES!C77)</f>
        <v>325</v>
      </c>
      <c r="F95" s="86">
        <f t="shared" si="32"/>
        <v>1485.453125</v>
      </c>
      <c r="G95" s="87">
        <f t="shared" si="33"/>
        <v>14.85</v>
      </c>
      <c r="H95" s="88">
        <f t="shared" si="34"/>
        <v>116.6080703125</v>
      </c>
      <c r="I95" s="88">
        <f t="shared" si="35"/>
        <v>34.92705675</v>
      </c>
      <c r="J95" s="88">
        <f t="shared" si="36"/>
        <v>74.21999559374999</v>
      </c>
      <c r="K95" s="88">
        <f t="shared" si="37"/>
        <v>7.276470156249999</v>
      </c>
      <c r="L95" s="88">
        <f t="shared" si="38"/>
        <v>13.836950546874998</v>
      </c>
      <c r="M95" s="88">
        <f t="shared" si="39"/>
        <v>1253.4345816406249</v>
      </c>
      <c r="N95" s="88">
        <f t="shared" si="40"/>
        <v>8221.991878692394</v>
      </c>
    </row>
    <row r="96" spans="2:14" s="5" customFormat="1" ht="10.5" customHeight="1">
      <c r="B96" s="91"/>
      <c r="C96" s="60"/>
      <c r="D96" s="60"/>
      <c r="E96" s="60"/>
      <c r="F96" s="135"/>
      <c r="G96" s="135"/>
      <c r="H96" s="93"/>
      <c r="I96" s="93"/>
      <c r="J96" s="93"/>
      <c r="K96" s="93"/>
      <c r="L96" s="93"/>
      <c r="M96" s="74"/>
      <c r="N96" s="88"/>
    </row>
    <row r="97" spans="2:14" s="5" customFormat="1" ht="10.5" customHeight="1">
      <c r="B97" s="76"/>
      <c r="C97" s="77"/>
      <c r="D97" s="293" t="s">
        <v>73</v>
      </c>
      <c r="E97" s="293"/>
      <c r="F97" s="293"/>
      <c r="G97" s="293"/>
      <c r="H97" s="293"/>
      <c r="I97" s="293"/>
      <c r="J97" s="293"/>
      <c r="K97" s="293"/>
      <c r="L97" s="94"/>
      <c r="M97" s="95" t="s">
        <v>54</v>
      </c>
      <c r="N97" s="88"/>
    </row>
    <row r="98" spans="2:14" s="5" customFormat="1" ht="10.5" customHeight="1">
      <c r="B98" s="132">
        <v>11</v>
      </c>
      <c r="C98" s="83"/>
      <c r="D98" s="144">
        <f>SUM(FORMULES!B56)</f>
        <v>446</v>
      </c>
      <c r="E98" s="143">
        <f>SUM(FORMULES!C56)</f>
        <v>392</v>
      </c>
      <c r="F98" s="86">
        <f aca="true" t="shared" si="41" ref="F98:F108">E98*PA/12</f>
        <v>1791.6849999999997</v>
      </c>
      <c r="G98" s="87">
        <f aca="true" t="shared" si="42" ref="G98:G108">IF(E98&gt;298,INT(F98)/100,IRPLANCHER)</f>
        <v>17.91</v>
      </c>
      <c r="H98" s="88">
        <f aca="true" t="shared" si="43" ref="H98:H108">F98*pension</f>
        <v>140.64727249999999</v>
      </c>
      <c r="I98" s="88">
        <f aca="true" t="shared" si="44" ref="I98:I108">((F98+G98)*97/100)*C.S.G.N.D</f>
        <v>42.12737159999999</v>
      </c>
      <c r="J98" s="88">
        <f aca="true" t="shared" si="45" ref="J98:J108">(F98+G98)*97/100*C.S.G.D</f>
        <v>89.52066464999997</v>
      </c>
      <c r="K98" s="88">
        <f aca="true" t="shared" si="46" ref="K98:K108">(F98+G98)*97/100*R.D.S</f>
        <v>8.776535749999999</v>
      </c>
      <c r="L98" s="88">
        <f aca="true" t="shared" si="47" ref="L98:L108">IF((F98+G98)-H98&gt;Seuil*BRUT,((F98+G98)-H98)*1/100,0)</f>
        <v>16.689477274999998</v>
      </c>
      <c r="M98" s="88">
        <f aca="true" t="shared" si="48" ref="M98:M108">(F98+G98)-(H98+I98+J98+K98+L98)</f>
        <v>1511.8336782249999</v>
      </c>
      <c r="N98" s="88">
        <f aca="true" t="shared" si="49" ref="N98:N108">M98*6.55957</f>
        <v>9916.978840674363</v>
      </c>
    </row>
    <row r="99" spans="2:14" s="5" customFormat="1" ht="10.5" customHeight="1">
      <c r="B99" s="90">
        <v>10</v>
      </c>
      <c r="C99" s="90" t="s">
        <v>24</v>
      </c>
      <c r="D99" s="90">
        <f>FORMULES!B57</f>
        <v>427</v>
      </c>
      <c r="E99" s="98">
        <f>FORMULES!C57</f>
        <v>379</v>
      </c>
      <c r="F99" s="86">
        <f t="shared" si="41"/>
        <v>1732.266875</v>
      </c>
      <c r="G99" s="87">
        <f t="shared" si="42"/>
        <v>17.32</v>
      </c>
      <c r="H99" s="88">
        <f t="shared" si="43"/>
        <v>135.9829496875</v>
      </c>
      <c r="I99" s="88">
        <f t="shared" si="44"/>
        <v>40.73038245</v>
      </c>
      <c r="J99" s="88">
        <f t="shared" si="45"/>
        <v>86.55206270625</v>
      </c>
      <c r="K99" s="88">
        <f t="shared" si="46"/>
        <v>8.48549634375</v>
      </c>
      <c r="L99" s="88">
        <f t="shared" si="47"/>
        <v>16.136039253125</v>
      </c>
      <c r="M99" s="88">
        <f t="shared" si="48"/>
        <v>1461.699944559375</v>
      </c>
      <c r="N99" s="88">
        <f t="shared" si="49"/>
        <v>9588.12310533334</v>
      </c>
    </row>
    <row r="100" spans="2:14" s="5" customFormat="1" ht="10.5" customHeight="1">
      <c r="B100" s="90">
        <v>9</v>
      </c>
      <c r="C100" s="90" t="s">
        <v>24</v>
      </c>
      <c r="D100" s="90">
        <f>FORMULES!B58</f>
        <v>398</v>
      </c>
      <c r="E100" s="98">
        <f>FORMULES!C58</f>
        <v>362</v>
      </c>
      <c r="F100" s="86">
        <f t="shared" si="41"/>
        <v>1654.5662499999999</v>
      </c>
      <c r="G100" s="87">
        <f t="shared" si="42"/>
        <v>16.54</v>
      </c>
      <c r="H100" s="88">
        <f t="shared" si="43"/>
        <v>129.883450625</v>
      </c>
      <c r="I100" s="88">
        <f t="shared" si="44"/>
        <v>38.9033535</v>
      </c>
      <c r="J100" s="88">
        <f t="shared" si="45"/>
        <v>82.66962618749999</v>
      </c>
      <c r="K100" s="88">
        <f t="shared" si="46"/>
        <v>8.1048653125</v>
      </c>
      <c r="L100" s="88">
        <f t="shared" si="47"/>
        <v>15.412227993749998</v>
      </c>
      <c r="M100" s="88">
        <f t="shared" si="48"/>
        <v>1396.1327263812498</v>
      </c>
      <c r="N100" s="88">
        <f t="shared" si="49"/>
        <v>9158.030347988655</v>
      </c>
    </row>
    <row r="101" spans="2:14" s="5" customFormat="1" ht="10.5" customHeight="1">
      <c r="B101" s="90">
        <v>8</v>
      </c>
      <c r="C101" s="90" t="s">
        <v>24</v>
      </c>
      <c r="D101" s="90">
        <f>FORMULES!B59</f>
        <v>380</v>
      </c>
      <c r="E101" s="98">
        <f>FORMULES!C59</f>
        <v>350</v>
      </c>
      <c r="F101" s="86">
        <f t="shared" si="41"/>
        <v>1599.71875</v>
      </c>
      <c r="G101" s="87">
        <f t="shared" si="42"/>
        <v>15.99</v>
      </c>
      <c r="H101" s="88">
        <f t="shared" si="43"/>
        <v>125.577921875</v>
      </c>
      <c r="I101" s="88">
        <f t="shared" si="44"/>
        <v>37.613699700000005</v>
      </c>
      <c r="J101" s="88">
        <f t="shared" si="45"/>
        <v>79.9291118625</v>
      </c>
      <c r="K101" s="88">
        <f t="shared" si="46"/>
        <v>7.8361874375000005</v>
      </c>
      <c r="L101" s="88">
        <f t="shared" si="47"/>
        <v>14.901308281250001</v>
      </c>
      <c r="M101" s="88">
        <f t="shared" si="48"/>
        <v>1349.85052084375</v>
      </c>
      <c r="N101" s="88">
        <f t="shared" si="49"/>
        <v>8854.438981011037</v>
      </c>
    </row>
    <row r="102" spans="2:14" s="5" customFormat="1" ht="10.5" customHeight="1">
      <c r="B102" s="90">
        <v>7</v>
      </c>
      <c r="C102" s="90" t="s">
        <v>24</v>
      </c>
      <c r="D102" s="90">
        <f>FORMULES!B60</f>
        <v>364</v>
      </c>
      <c r="E102" s="98">
        <f>FORMULES!C60</f>
        <v>338</v>
      </c>
      <c r="F102" s="86">
        <f t="shared" si="41"/>
        <v>1544.87125</v>
      </c>
      <c r="G102" s="87">
        <f t="shared" si="42"/>
        <v>15.44</v>
      </c>
      <c r="H102" s="88">
        <f t="shared" si="43"/>
        <v>121.272393125</v>
      </c>
      <c r="I102" s="88">
        <f t="shared" si="44"/>
        <v>36.3240459</v>
      </c>
      <c r="J102" s="88">
        <f t="shared" si="45"/>
        <v>77.1885975375</v>
      </c>
      <c r="K102" s="88">
        <f t="shared" si="46"/>
        <v>7.567509562500001</v>
      </c>
      <c r="L102" s="88">
        <f t="shared" si="47"/>
        <v>14.39038856875</v>
      </c>
      <c r="M102" s="88">
        <f t="shared" si="48"/>
        <v>1303.56831530625</v>
      </c>
      <c r="N102" s="88">
        <f t="shared" si="49"/>
        <v>8550.847614033419</v>
      </c>
    </row>
    <row r="103" spans="2:14" s="5" customFormat="1" ht="10.5" customHeight="1">
      <c r="B103" s="90">
        <v>6</v>
      </c>
      <c r="C103" s="90" t="s">
        <v>26</v>
      </c>
      <c r="D103" s="90">
        <f>FORMULES!B61</f>
        <v>351</v>
      </c>
      <c r="E103" s="98">
        <f>FORMULES!C61</f>
        <v>328</v>
      </c>
      <c r="F103" s="86">
        <f t="shared" si="41"/>
        <v>1499.165</v>
      </c>
      <c r="G103" s="87">
        <f t="shared" si="42"/>
        <v>14.99</v>
      </c>
      <c r="H103" s="88">
        <f t="shared" si="43"/>
        <v>117.68445249999999</v>
      </c>
      <c r="I103" s="88">
        <f t="shared" si="44"/>
        <v>35.2495284</v>
      </c>
      <c r="J103" s="88">
        <f t="shared" si="45"/>
        <v>74.90524785</v>
      </c>
      <c r="K103" s="88">
        <f t="shared" si="46"/>
        <v>7.34365175</v>
      </c>
      <c r="L103" s="88">
        <f t="shared" si="47"/>
        <v>13.964705475</v>
      </c>
      <c r="M103" s="88">
        <f t="shared" si="48"/>
        <v>1265.007414025</v>
      </c>
      <c r="N103" s="88">
        <f t="shared" si="49"/>
        <v>8297.904682815968</v>
      </c>
    </row>
    <row r="104" spans="2:14" s="5" customFormat="1" ht="10.5" customHeight="1">
      <c r="B104" s="90">
        <v>5</v>
      </c>
      <c r="C104" s="90" t="s">
        <v>26</v>
      </c>
      <c r="D104" s="90">
        <f>FORMULES!B62</f>
        <v>336</v>
      </c>
      <c r="E104" s="98">
        <f>FORMULES!C62</f>
        <v>318</v>
      </c>
      <c r="F104" s="86">
        <f t="shared" si="41"/>
        <v>1453.4587499999998</v>
      </c>
      <c r="G104" s="87">
        <f t="shared" si="42"/>
        <v>14.53</v>
      </c>
      <c r="H104" s="88">
        <f t="shared" si="43"/>
        <v>114.09651187499999</v>
      </c>
      <c r="I104" s="88">
        <f t="shared" si="44"/>
        <v>34.17477809999999</v>
      </c>
      <c r="J104" s="88">
        <f t="shared" si="45"/>
        <v>72.62140346249998</v>
      </c>
      <c r="K104" s="88">
        <f t="shared" si="46"/>
        <v>7.119745437499999</v>
      </c>
      <c r="L104" s="88">
        <f t="shared" si="47"/>
        <v>13.538922381249996</v>
      </c>
      <c r="M104" s="88">
        <f t="shared" si="48"/>
        <v>1226.4373887437498</v>
      </c>
      <c r="N104" s="88">
        <f t="shared" si="49"/>
        <v>8044.901902081839</v>
      </c>
    </row>
    <row r="105" spans="2:14" s="5" customFormat="1" ht="10.5" customHeight="1">
      <c r="B105" s="90">
        <v>4</v>
      </c>
      <c r="C105" s="90" t="s">
        <v>26</v>
      </c>
      <c r="D105" s="90">
        <f>FORMULES!B63</f>
        <v>322</v>
      </c>
      <c r="E105" s="98">
        <f>FORMULES!C63</f>
        <v>308</v>
      </c>
      <c r="F105" s="86">
        <f t="shared" si="41"/>
        <v>1407.7524999999998</v>
      </c>
      <c r="G105" s="87">
        <f t="shared" si="42"/>
        <v>14.07</v>
      </c>
      <c r="H105" s="88">
        <f t="shared" si="43"/>
        <v>110.50857124999999</v>
      </c>
      <c r="I105" s="88">
        <f t="shared" si="44"/>
        <v>33.10002779999999</v>
      </c>
      <c r="J105" s="88">
        <f t="shared" si="45"/>
        <v>70.33755907499999</v>
      </c>
      <c r="K105" s="88">
        <f t="shared" si="46"/>
        <v>6.895839124999999</v>
      </c>
      <c r="L105" s="88">
        <f t="shared" si="47"/>
        <v>0</v>
      </c>
      <c r="M105" s="88">
        <f t="shared" si="48"/>
        <v>1200.9805027499997</v>
      </c>
      <c r="N105" s="88">
        <f t="shared" si="49"/>
        <v>7877.915676423815</v>
      </c>
    </row>
    <row r="106" spans="2:14" s="5" customFormat="1" ht="10.5" customHeight="1">
      <c r="B106" s="90">
        <v>3</v>
      </c>
      <c r="C106" s="90" t="s">
        <v>27</v>
      </c>
      <c r="D106" s="90">
        <f>FORMULES!B64</f>
        <v>307</v>
      </c>
      <c r="E106" s="98">
        <f>FORMULES!C64</f>
        <v>298</v>
      </c>
      <c r="F106" s="86">
        <f t="shared" si="41"/>
        <v>1362.0462499999999</v>
      </c>
      <c r="G106" s="87">
        <f t="shared" si="42"/>
        <v>13.620462499999999</v>
      </c>
      <c r="H106" s="88">
        <f t="shared" si="43"/>
        <v>106.92063062499999</v>
      </c>
      <c r="I106" s="88">
        <f t="shared" si="44"/>
        <v>32.025521067</v>
      </c>
      <c r="J106" s="88">
        <f t="shared" si="45"/>
        <v>68.05423226737499</v>
      </c>
      <c r="K106" s="88">
        <f t="shared" si="46"/>
        <v>6.671983555624999</v>
      </c>
      <c r="L106" s="88">
        <f t="shared" si="47"/>
        <v>0</v>
      </c>
      <c r="M106" s="88">
        <f t="shared" si="48"/>
        <v>1161.994344985</v>
      </c>
      <c r="N106" s="88">
        <f t="shared" si="49"/>
        <v>7622.183245533256</v>
      </c>
    </row>
    <row r="107" spans="2:14" s="5" customFormat="1" ht="10.5" customHeight="1">
      <c r="B107" s="90">
        <v>2</v>
      </c>
      <c r="C107" s="90" t="s">
        <v>27</v>
      </c>
      <c r="D107" s="90">
        <f>FORMULES!B65</f>
        <v>302</v>
      </c>
      <c r="E107" s="98">
        <f>FORMULES!C65</f>
        <v>294</v>
      </c>
      <c r="F107" s="86">
        <f t="shared" si="41"/>
        <v>1343.7637499999998</v>
      </c>
      <c r="G107" s="87">
        <f t="shared" si="42"/>
        <v>13.620462499999999</v>
      </c>
      <c r="H107" s="88">
        <f t="shared" si="43"/>
        <v>105.48545437499999</v>
      </c>
      <c r="I107" s="88">
        <f t="shared" si="44"/>
        <v>31.599904466999998</v>
      </c>
      <c r="J107" s="88">
        <f t="shared" si="45"/>
        <v>67.14979699237499</v>
      </c>
      <c r="K107" s="88">
        <f t="shared" si="46"/>
        <v>6.583313430625</v>
      </c>
      <c r="L107" s="88">
        <f t="shared" si="47"/>
        <v>0</v>
      </c>
      <c r="M107" s="88">
        <f t="shared" si="48"/>
        <v>1146.565743235</v>
      </c>
      <c r="N107" s="88">
        <f t="shared" si="49"/>
        <v>7520.978252352008</v>
      </c>
    </row>
    <row r="108" spans="2:14" s="5" customFormat="1" ht="10.5" customHeight="1">
      <c r="B108" s="90">
        <v>1</v>
      </c>
      <c r="C108" s="90" t="s">
        <v>28</v>
      </c>
      <c r="D108" s="90">
        <f>FORMULES!B66</f>
        <v>299</v>
      </c>
      <c r="E108" s="98">
        <f>FORMULES!C66</f>
        <v>292</v>
      </c>
      <c r="F108" s="86">
        <f t="shared" si="41"/>
        <v>1334.6225</v>
      </c>
      <c r="G108" s="87">
        <f t="shared" si="42"/>
        <v>13.620462499999999</v>
      </c>
      <c r="H108" s="88">
        <f t="shared" si="43"/>
        <v>104.76786625</v>
      </c>
      <c r="I108" s="88">
        <f t="shared" si="44"/>
        <v>31.387096166999996</v>
      </c>
      <c r="J108" s="88">
        <f t="shared" si="45"/>
        <v>66.69757935487499</v>
      </c>
      <c r="K108" s="88">
        <f t="shared" si="46"/>
        <v>6.538978368124999</v>
      </c>
      <c r="L108" s="88">
        <f t="shared" si="47"/>
        <v>0</v>
      </c>
      <c r="M108" s="88">
        <f t="shared" si="48"/>
        <v>1138.85144236</v>
      </c>
      <c r="N108" s="88">
        <f t="shared" si="49"/>
        <v>7470.375755761384</v>
      </c>
    </row>
    <row r="109" spans="2:14" s="5" customFormat="1" ht="10.5" customHeight="1">
      <c r="B109" s="91"/>
      <c r="C109" s="60"/>
      <c r="D109" s="99"/>
      <c r="E109" s="60"/>
      <c r="F109" s="135"/>
      <c r="G109" s="135"/>
      <c r="H109" s="93"/>
      <c r="I109" s="93"/>
      <c r="J109" s="93"/>
      <c r="K109" s="93"/>
      <c r="L109" s="93"/>
      <c r="M109" s="74"/>
      <c r="N109" s="88"/>
    </row>
    <row r="110" spans="2:14" s="5" customFormat="1" ht="10.5" customHeight="1">
      <c r="B110" s="76"/>
      <c r="C110" s="77"/>
      <c r="D110" s="96" t="s">
        <v>74</v>
      </c>
      <c r="E110" s="96"/>
      <c r="F110" s="96"/>
      <c r="G110" s="96"/>
      <c r="H110" s="94"/>
      <c r="I110" s="100"/>
      <c r="J110" s="100"/>
      <c r="K110" s="100"/>
      <c r="L110" s="94"/>
      <c r="M110" s="95" t="s">
        <v>58</v>
      </c>
      <c r="N110" s="88"/>
    </row>
    <row r="111" spans="2:14" s="5" customFormat="1" ht="10.5" customHeight="1">
      <c r="B111" s="132">
        <v>11</v>
      </c>
      <c r="C111" s="77"/>
      <c r="D111" s="143">
        <f>SUM(FORMULES!B42)</f>
        <v>413</v>
      </c>
      <c r="E111" s="143">
        <f>SUM(FORMULES!C42)</f>
        <v>369</v>
      </c>
      <c r="F111" s="86">
        <f aca="true" t="shared" si="50" ref="F111:F121">E111*PA/12</f>
        <v>1686.5606249999998</v>
      </c>
      <c r="G111" s="87">
        <f aca="true" t="shared" si="51" ref="G111:G121">IF(E111&gt;298,INT(F111)/100,IRPLANCHER)</f>
        <v>16.86</v>
      </c>
      <c r="H111" s="88">
        <f aca="true" t="shared" si="52" ref="H111:H121">F111*pension</f>
        <v>132.39500906249998</v>
      </c>
      <c r="I111" s="88">
        <f aca="true" t="shared" si="53" ref="I111:I121">((F111+G111)*97/100)*C.S.G.N.D</f>
        <v>39.655632149999995</v>
      </c>
      <c r="J111" s="88">
        <f aca="true" t="shared" si="54" ref="J111:J121">(F111+G111)*97/100*C.S.G.D</f>
        <v>84.26821831874999</v>
      </c>
      <c r="K111" s="88">
        <f aca="true" t="shared" si="55" ref="K111:K121">(F111+G111)*97/100*R.D.S</f>
        <v>8.26159003125</v>
      </c>
      <c r="L111" s="88">
        <f aca="true" t="shared" si="56" ref="L111:L121">IF((F111+G111)-H111&gt;Seuil*BRUT,((F111+G111)-H111)*1/100,0)</f>
        <v>15.710256159375</v>
      </c>
      <c r="M111" s="88">
        <f aca="true" t="shared" si="57" ref="M111:M121">(F111+G111)-(H111+I111+J111+K111+L111)</f>
        <v>1423.1299192781248</v>
      </c>
      <c r="N111" s="88">
        <f aca="true" t="shared" si="58" ref="N111:N121">M111*6.55957</f>
        <v>9335.12032459921</v>
      </c>
    </row>
    <row r="112" spans="2:14" s="5" customFormat="1" ht="10.5" customHeight="1">
      <c r="B112" s="90">
        <v>10</v>
      </c>
      <c r="C112" s="90" t="s">
        <v>24</v>
      </c>
      <c r="D112" s="90">
        <f>FORMULES!B43</f>
        <v>389</v>
      </c>
      <c r="E112" s="98">
        <f>FORMULES!C43</f>
        <v>356</v>
      </c>
      <c r="F112" s="86">
        <f t="shared" si="50"/>
        <v>1627.1425</v>
      </c>
      <c r="G112" s="87">
        <f t="shared" si="51"/>
        <v>16.27</v>
      </c>
      <c r="H112" s="88">
        <f t="shared" si="52"/>
        <v>127.73068624999999</v>
      </c>
      <c r="I112" s="88">
        <f t="shared" si="53"/>
        <v>38.258643</v>
      </c>
      <c r="J112" s="88">
        <f t="shared" si="54"/>
        <v>81.29961637499999</v>
      </c>
      <c r="K112" s="88">
        <f t="shared" si="55"/>
        <v>7.970550625</v>
      </c>
      <c r="L112" s="88">
        <f t="shared" si="56"/>
        <v>15.1568181375</v>
      </c>
      <c r="M112" s="88">
        <f t="shared" si="57"/>
        <v>1372.9961856124999</v>
      </c>
      <c r="N112" s="88">
        <f t="shared" si="58"/>
        <v>9006.264589258186</v>
      </c>
    </row>
    <row r="113" spans="2:14" s="5" customFormat="1" ht="10.5" customHeight="1">
      <c r="B113" s="90">
        <v>9</v>
      </c>
      <c r="C113" s="90" t="s">
        <v>24</v>
      </c>
      <c r="D113" s="90">
        <f>FORMULES!B44</f>
        <v>374</v>
      </c>
      <c r="E113" s="98">
        <f>FORMULES!C44</f>
        <v>345</v>
      </c>
      <c r="F113" s="86">
        <f t="shared" si="50"/>
        <v>1576.8656249999997</v>
      </c>
      <c r="G113" s="87">
        <f t="shared" si="51"/>
        <v>15.76</v>
      </c>
      <c r="H113" s="88">
        <f t="shared" si="52"/>
        <v>123.78395156249998</v>
      </c>
      <c r="I113" s="88">
        <f t="shared" si="53"/>
        <v>37.07632454999999</v>
      </c>
      <c r="J113" s="88">
        <f t="shared" si="54"/>
        <v>78.78718966874997</v>
      </c>
      <c r="K113" s="88">
        <f t="shared" si="55"/>
        <v>7.724234281249998</v>
      </c>
      <c r="L113" s="88">
        <f t="shared" si="56"/>
        <v>14.688416734374997</v>
      </c>
      <c r="M113" s="88">
        <f t="shared" si="57"/>
        <v>1330.5655082031249</v>
      </c>
      <c r="N113" s="88">
        <f t="shared" si="58"/>
        <v>8727.93759064397</v>
      </c>
    </row>
    <row r="114" spans="2:14" s="5" customFormat="1" ht="10.5" customHeight="1">
      <c r="B114" s="90">
        <v>8</v>
      </c>
      <c r="C114" s="90" t="s">
        <v>24</v>
      </c>
      <c r="D114" s="90">
        <f>FORMULES!B45</f>
        <v>360</v>
      </c>
      <c r="E114" s="98">
        <f>FORMULES!C45</f>
        <v>335</v>
      </c>
      <c r="F114" s="86">
        <f t="shared" si="50"/>
        <v>1531.159375</v>
      </c>
      <c r="G114" s="87">
        <f t="shared" si="51"/>
        <v>15.31</v>
      </c>
      <c r="H114" s="88">
        <f t="shared" si="52"/>
        <v>120.19601093749999</v>
      </c>
      <c r="I114" s="88">
        <f t="shared" si="53"/>
        <v>36.00180705</v>
      </c>
      <c r="J114" s="88">
        <f t="shared" si="54"/>
        <v>76.50383998125</v>
      </c>
      <c r="K114" s="88">
        <f t="shared" si="55"/>
        <v>7.50037646875</v>
      </c>
      <c r="L114" s="88">
        <f t="shared" si="56"/>
        <v>14.262733640625</v>
      </c>
      <c r="M114" s="88">
        <f t="shared" si="57"/>
        <v>1292.004606921875</v>
      </c>
      <c r="N114" s="88">
        <f t="shared" si="58"/>
        <v>8474.994659426524</v>
      </c>
    </row>
    <row r="115" spans="2:14" s="5" customFormat="1" ht="10.5" customHeight="1">
      <c r="B115" s="90">
        <v>7</v>
      </c>
      <c r="C115" s="90" t="s">
        <v>24</v>
      </c>
      <c r="D115" s="90">
        <f>FORMULES!B46</f>
        <v>347</v>
      </c>
      <c r="E115" s="98">
        <f>FORMULES!C46</f>
        <v>325</v>
      </c>
      <c r="F115" s="86">
        <f t="shared" si="50"/>
        <v>1485.453125</v>
      </c>
      <c r="G115" s="87">
        <f t="shared" si="51"/>
        <v>14.85</v>
      </c>
      <c r="H115" s="88">
        <f t="shared" si="52"/>
        <v>116.6080703125</v>
      </c>
      <c r="I115" s="88">
        <f t="shared" si="53"/>
        <v>34.92705675</v>
      </c>
      <c r="J115" s="88">
        <f t="shared" si="54"/>
        <v>74.21999559374999</v>
      </c>
      <c r="K115" s="88">
        <f t="shared" si="55"/>
        <v>7.276470156249999</v>
      </c>
      <c r="L115" s="88">
        <f t="shared" si="56"/>
        <v>13.836950546874998</v>
      </c>
      <c r="M115" s="88">
        <f t="shared" si="57"/>
        <v>1253.4345816406249</v>
      </c>
      <c r="N115" s="88">
        <f t="shared" si="58"/>
        <v>8221.991878692394</v>
      </c>
    </row>
    <row r="116" spans="2:14" s="5" customFormat="1" ht="10.5" customHeight="1">
      <c r="B116" s="90">
        <v>6</v>
      </c>
      <c r="C116" s="90" t="s">
        <v>26</v>
      </c>
      <c r="D116" s="90">
        <f>FORMULES!B47</f>
        <v>333</v>
      </c>
      <c r="E116" s="98">
        <f>FORMULES!C47</f>
        <v>316</v>
      </c>
      <c r="F116" s="86">
        <f t="shared" si="50"/>
        <v>1444.3174999999999</v>
      </c>
      <c r="G116" s="87">
        <f t="shared" si="51"/>
        <v>14.44</v>
      </c>
      <c r="H116" s="88">
        <f t="shared" si="52"/>
        <v>113.37892374999998</v>
      </c>
      <c r="I116" s="88">
        <f t="shared" si="53"/>
        <v>33.959874600000006</v>
      </c>
      <c r="J116" s="88">
        <f t="shared" si="54"/>
        <v>72.164733525</v>
      </c>
      <c r="K116" s="88">
        <f t="shared" si="55"/>
        <v>7.074973875</v>
      </c>
      <c r="L116" s="88">
        <f t="shared" si="56"/>
        <v>13.453785762499999</v>
      </c>
      <c r="M116" s="88">
        <f t="shared" si="57"/>
        <v>1218.7252084875</v>
      </c>
      <c r="N116" s="88">
        <f t="shared" si="58"/>
        <v>7994.31331583835</v>
      </c>
    </row>
    <row r="117" spans="2:14" s="5" customFormat="1" ht="10.5" customHeight="1">
      <c r="B117" s="90">
        <v>5</v>
      </c>
      <c r="C117" s="90" t="s">
        <v>26</v>
      </c>
      <c r="D117" s="90">
        <f>FORMULES!B48</f>
        <v>323</v>
      </c>
      <c r="E117" s="98">
        <f>FORMULES!C48</f>
        <v>308</v>
      </c>
      <c r="F117" s="86">
        <f t="shared" si="50"/>
        <v>1407.7524999999998</v>
      </c>
      <c r="G117" s="87">
        <f t="shared" si="51"/>
        <v>14.07</v>
      </c>
      <c r="H117" s="88">
        <f t="shared" si="52"/>
        <v>110.50857124999999</v>
      </c>
      <c r="I117" s="88">
        <f t="shared" si="53"/>
        <v>33.10002779999999</v>
      </c>
      <c r="J117" s="88">
        <f t="shared" si="54"/>
        <v>70.33755907499999</v>
      </c>
      <c r="K117" s="88">
        <f t="shared" si="55"/>
        <v>6.895839124999999</v>
      </c>
      <c r="L117" s="88">
        <f t="shared" si="56"/>
        <v>0</v>
      </c>
      <c r="M117" s="88">
        <f t="shared" si="57"/>
        <v>1200.9805027499997</v>
      </c>
      <c r="N117" s="88">
        <f t="shared" si="58"/>
        <v>7877.915676423815</v>
      </c>
    </row>
    <row r="118" spans="2:14" s="5" customFormat="1" ht="10.5" customHeight="1">
      <c r="B118" s="90">
        <v>4</v>
      </c>
      <c r="C118" s="90" t="s">
        <v>26</v>
      </c>
      <c r="D118" s="90">
        <f>FORMULES!B49</f>
        <v>310</v>
      </c>
      <c r="E118" s="98">
        <f>FORMULES!C49</f>
        <v>300</v>
      </c>
      <c r="F118" s="86">
        <f t="shared" si="50"/>
        <v>1371.1875</v>
      </c>
      <c r="G118" s="87">
        <f t="shared" si="51"/>
        <v>13.71</v>
      </c>
      <c r="H118" s="88">
        <f t="shared" si="52"/>
        <v>107.63821875000001</v>
      </c>
      <c r="I118" s="88">
        <f t="shared" si="53"/>
        <v>32.2404138</v>
      </c>
      <c r="J118" s="88">
        <f t="shared" si="54"/>
        <v>68.51087932499999</v>
      </c>
      <c r="K118" s="88">
        <f t="shared" si="55"/>
        <v>6.716752875</v>
      </c>
      <c r="L118" s="88">
        <f t="shared" si="56"/>
        <v>0</v>
      </c>
      <c r="M118" s="88">
        <f t="shared" si="57"/>
        <v>1169.79123525</v>
      </c>
      <c r="N118" s="88">
        <f t="shared" si="58"/>
        <v>7673.327493008843</v>
      </c>
    </row>
    <row r="119" spans="2:14" s="5" customFormat="1" ht="10.5" customHeight="1">
      <c r="B119" s="90">
        <v>3</v>
      </c>
      <c r="C119" s="90" t="s">
        <v>27</v>
      </c>
      <c r="D119" s="90">
        <f>FORMULES!B50</f>
        <v>303</v>
      </c>
      <c r="E119" s="98">
        <f>FORMULES!C50</f>
        <v>295</v>
      </c>
      <c r="F119" s="86">
        <f t="shared" si="50"/>
        <v>1348.334375</v>
      </c>
      <c r="G119" s="87">
        <f t="shared" si="51"/>
        <v>13.620462499999999</v>
      </c>
      <c r="H119" s="88">
        <f t="shared" si="52"/>
        <v>105.8442484375</v>
      </c>
      <c r="I119" s="88">
        <f t="shared" si="53"/>
        <v>31.706308616999998</v>
      </c>
      <c r="J119" s="88">
        <f t="shared" si="54"/>
        <v>67.375905811125</v>
      </c>
      <c r="K119" s="88">
        <f t="shared" si="55"/>
        <v>6.605480961874999</v>
      </c>
      <c r="L119" s="88">
        <f t="shared" si="56"/>
        <v>0</v>
      </c>
      <c r="M119" s="88">
        <f t="shared" si="57"/>
        <v>1150.4228936724999</v>
      </c>
      <c r="N119" s="88">
        <f t="shared" si="58"/>
        <v>7546.27950064732</v>
      </c>
    </row>
    <row r="120" spans="2:14" s="5" customFormat="1" ht="10.5" customHeight="1">
      <c r="B120" s="90">
        <v>2</v>
      </c>
      <c r="C120" s="90" t="s">
        <v>27</v>
      </c>
      <c r="D120" s="90">
        <f>FORMULES!B51</f>
        <v>299</v>
      </c>
      <c r="E120" s="98">
        <f>FORMULES!C51</f>
        <v>292</v>
      </c>
      <c r="F120" s="86">
        <f t="shared" si="50"/>
        <v>1334.6225</v>
      </c>
      <c r="G120" s="87">
        <f t="shared" si="51"/>
        <v>13.620462499999999</v>
      </c>
      <c r="H120" s="88">
        <f t="shared" si="52"/>
        <v>104.76786625</v>
      </c>
      <c r="I120" s="88">
        <f t="shared" si="53"/>
        <v>31.387096166999996</v>
      </c>
      <c r="J120" s="88">
        <f t="shared" si="54"/>
        <v>66.69757935487499</v>
      </c>
      <c r="K120" s="88">
        <f t="shared" si="55"/>
        <v>6.538978368124999</v>
      </c>
      <c r="L120" s="88">
        <f t="shared" si="56"/>
        <v>0</v>
      </c>
      <c r="M120" s="88">
        <f t="shared" si="57"/>
        <v>1138.85144236</v>
      </c>
      <c r="N120" s="88">
        <f t="shared" si="58"/>
        <v>7470.375755761384</v>
      </c>
    </row>
    <row r="121" spans="2:14" s="5" customFormat="1" ht="10.5" customHeight="1">
      <c r="B121" s="90">
        <v>1</v>
      </c>
      <c r="C121" s="90" t="s">
        <v>28</v>
      </c>
      <c r="D121" s="90">
        <f>FORMULES!B52</f>
        <v>298</v>
      </c>
      <c r="E121" s="98">
        <f>FORMULES!C52</f>
        <v>291</v>
      </c>
      <c r="F121" s="86">
        <f t="shared" si="50"/>
        <v>1330.0518749999999</v>
      </c>
      <c r="G121" s="87">
        <f t="shared" si="51"/>
        <v>13.620462499999999</v>
      </c>
      <c r="H121" s="88">
        <f t="shared" si="52"/>
        <v>104.40907218749999</v>
      </c>
      <c r="I121" s="88">
        <f t="shared" si="53"/>
        <v>31.280692017</v>
      </c>
      <c r="J121" s="88">
        <f t="shared" si="54"/>
        <v>66.471470536125</v>
      </c>
      <c r="K121" s="88">
        <f t="shared" si="55"/>
        <v>6.516810836875</v>
      </c>
      <c r="L121" s="88">
        <f t="shared" si="56"/>
        <v>0</v>
      </c>
      <c r="M121" s="88">
        <f t="shared" si="57"/>
        <v>1134.9942919225</v>
      </c>
      <c r="N121" s="88">
        <f t="shared" si="58"/>
        <v>7445.074507466074</v>
      </c>
    </row>
    <row r="122" spans="2:14" s="5" customFormat="1" ht="10.5" customHeight="1">
      <c r="B122" s="91"/>
      <c r="C122" s="60"/>
      <c r="D122" s="60"/>
      <c r="E122" s="60"/>
      <c r="F122" s="135"/>
      <c r="G122" s="135"/>
      <c r="H122" s="93"/>
      <c r="I122" s="93"/>
      <c r="J122" s="93"/>
      <c r="K122" s="93"/>
      <c r="L122" s="93"/>
      <c r="M122" s="74"/>
      <c r="N122" s="88"/>
    </row>
    <row r="123" spans="2:14" s="5" customFormat="1" ht="10.5" customHeight="1">
      <c r="B123" s="76"/>
      <c r="C123" s="77"/>
      <c r="D123" s="293" t="s">
        <v>77</v>
      </c>
      <c r="E123" s="293"/>
      <c r="F123" s="293"/>
      <c r="G123" s="293"/>
      <c r="H123" s="293"/>
      <c r="I123" s="293"/>
      <c r="J123" s="94"/>
      <c r="K123" s="94"/>
      <c r="L123" s="94"/>
      <c r="M123" s="95" t="s">
        <v>62</v>
      </c>
      <c r="N123" s="88"/>
    </row>
    <row r="124" spans="2:14" s="5" customFormat="1" ht="10.5" customHeight="1">
      <c r="B124" s="132">
        <v>11</v>
      </c>
      <c r="C124" s="77"/>
      <c r="D124" s="143">
        <f>SUM(FORMULES!B28)</f>
        <v>388</v>
      </c>
      <c r="E124" s="143">
        <f>SUM(FORMULES!C28)</f>
        <v>355</v>
      </c>
      <c r="F124" s="86">
        <f aca="true" t="shared" si="59" ref="F124:F134">E124*PA/12</f>
        <v>1622.5718749999999</v>
      </c>
      <c r="G124" s="87">
        <f aca="true" t="shared" si="60" ref="G124:G134">IF(E124&gt;298,INT(F124)/100,IRPLANCHER)</f>
        <v>16.22</v>
      </c>
      <c r="H124" s="88">
        <f aca="true" t="shared" si="61" ref="H124:H134">F124*pension</f>
        <v>127.3718921875</v>
      </c>
      <c r="I124" s="88">
        <f aca="true" t="shared" si="62" ref="I124:I134">((F124+G124)*97/100)*C.S.G.N.D</f>
        <v>38.15107485</v>
      </c>
      <c r="J124" s="88">
        <f aca="true" t="shared" si="63" ref="J124:J134">(F124+G124)*97/100*C.S.G.D</f>
        <v>81.07103405624999</v>
      </c>
      <c r="K124" s="88">
        <f aca="true" t="shared" si="64" ref="K124:K134">(F124+G124)*97/100*R.D.S</f>
        <v>7.94814059375</v>
      </c>
      <c r="L124" s="88">
        <f aca="true" t="shared" si="65" ref="L124:L134">IF((F124+G124)-H124&gt;Seuil*BRUT,((F124+G124)-H124)*1/100,0)</f>
        <v>15.114199828124999</v>
      </c>
      <c r="M124" s="88">
        <f aca="true" t="shared" si="66" ref="M124:M134">(F124+G124)-(H124+I124+J124+K124+L124)</f>
        <v>1369.135533484375</v>
      </c>
      <c r="N124" s="88">
        <f aca="true" t="shared" si="67" ref="N124:N134">M124*6.55957</f>
        <v>8980.940371378101</v>
      </c>
    </row>
    <row r="125" spans="2:14" s="5" customFormat="1" ht="10.5" customHeight="1">
      <c r="B125" s="90">
        <v>10</v>
      </c>
      <c r="C125" s="90" t="s">
        <v>24</v>
      </c>
      <c r="D125" s="90">
        <f>FORMULES!B29</f>
        <v>364</v>
      </c>
      <c r="E125" s="91">
        <f>FORMULES!C29</f>
        <v>338</v>
      </c>
      <c r="F125" s="86">
        <f t="shared" si="59"/>
        <v>1544.87125</v>
      </c>
      <c r="G125" s="87">
        <f t="shared" si="60"/>
        <v>15.44</v>
      </c>
      <c r="H125" s="88">
        <f t="shared" si="61"/>
        <v>121.272393125</v>
      </c>
      <c r="I125" s="88">
        <f t="shared" si="62"/>
        <v>36.3240459</v>
      </c>
      <c r="J125" s="88">
        <f t="shared" si="63"/>
        <v>77.1885975375</v>
      </c>
      <c r="K125" s="88">
        <f t="shared" si="64"/>
        <v>7.567509562500001</v>
      </c>
      <c r="L125" s="88">
        <f t="shared" si="65"/>
        <v>14.39038856875</v>
      </c>
      <c r="M125" s="88">
        <f t="shared" si="66"/>
        <v>1303.56831530625</v>
      </c>
      <c r="N125" s="88">
        <f t="shared" si="67"/>
        <v>8550.847614033419</v>
      </c>
    </row>
    <row r="126" spans="2:14" s="5" customFormat="1" ht="10.5" customHeight="1">
      <c r="B126" s="90">
        <v>9</v>
      </c>
      <c r="C126" s="90" t="s">
        <v>24</v>
      </c>
      <c r="D126" s="90">
        <f>FORMULES!B30</f>
        <v>348</v>
      </c>
      <c r="E126" s="91">
        <f>FORMULES!C30</f>
        <v>326</v>
      </c>
      <c r="F126" s="86">
        <f t="shared" si="59"/>
        <v>1490.02375</v>
      </c>
      <c r="G126" s="87">
        <f t="shared" si="60"/>
        <v>14.9</v>
      </c>
      <c r="H126" s="88">
        <f t="shared" si="61"/>
        <v>116.966864375</v>
      </c>
      <c r="I126" s="88">
        <f t="shared" si="62"/>
        <v>35.034624900000004</v>
      </c>
      <c r="J126" s="88">
        <f t="shared" si="63"/>
        <v>74.4485779125</v>
      </c>
      <c r="K126" s="88">
        <f t="shared" si="64"/>
        <v>7.2988801875</v>
      </c>
      <c r="L126" s="88">
        <f t="shared" si="65"/>
        <v>13.879568856250003</v>
      </c>
      <c r="M126" s="88">
        <f t="shared" si="66"/>
        <v>1257.2952337687502</v>
      </c>
      <c r="N126" s="88">
        <f t="shared" si="67"/>
        <v>8247.31609657248</v>
      </c>
    </row>
    <row r="127" spans="2:14" s="5" customFormat="1" ht="10.5" customHeight="1">
      <c r="B127" s="90">
        <v>8</v>
      </c>
      <c r="C127" s="90" t="s">
        <v>24</v>
      </c>
      <c r="D127" s="90">
        <f>FORMULES!B31</f>
        <v>337</v>
      </c>
      <c r="E127" s="91">
        <f>FORMULES!C31</f>
        <v>319</v>
      </c>
      <c r="F127" s="86">
        <f t="shared" si="59"/>
        <v>1458.0293749999998</v>
      </c>
      <c r="G127" s="87">
        <f t="shared" si="60"/>
        <v>14.58</v>
      </c>
      <c r="H127" s="88">
        <f t="shared" si="61"/>
        <v>114.45530593749999</v>
      </c>
      <c r="I127" s="88">
        <f t="shared" si="62"/>
        <v>34.282346249999996</v>
      </c>
      <c r="J127" s="88">
        <f t="shared" si="63"/>
        <v>72.84998578124998</v>
      </c>
      <c r="K127" s="88">
        <f t="shared" si="64"/>
        <v>7.142155468749999</v>
      </c>
      <c r="L127" s="88">
        <f t="shared" si="65"/>
        <v>13.581540690624998</v>
      </c>
      <c r="M127" s="88">
        <f t="shared" si="66"/>
        <v>1230.298040871875</v>
      </c>
      <c r="N127" s="88">
        <f t="shared" si="67"/>
        <v>8070.226119961924</v>
      </c>
    </row>
    <row r="128" spans="2:14" s="5" customFormat="1" ht="10.5" customHeight="1">
      <c r="B128" s="90">
        <v>7</v>
      </c>
      <c r="C128" s="90" t="s">
        <v>24</v>
      </c>
      <c r="D128" s="90">
        <f>FORMULES!B32</f>
        <v>328</v>
      </c>
      <c r="E128" s="91">
        <f>FORMULES!C32</f>
        <v>312</v>
      </c>
      <c r="F128" s="86">
        <f t="shared" si="59"/>
        <v>1426.0349999999999</v>
      </c>
      <c r="G128" s="87">
        <f t="shared" si="60"/>
        <v>14.26</v>
      </c>
      <c r="H128" s="88">
        <f t="shared" si="61"/>
        <v>111.94374749999999</v>
      </c>
      <c r="I128" s="88">
        <f t="shared" si="62"/>
        <v>33.530067599999995</v>
      </c>
      <c r="J128" s="88">
        <f t="shared" si="63"/>
        <v>71.25139364999998</v>
      </c>
      <c r="K128" s="88">
        <f t="shared" si="64"/>
        <v>6.985430749999999</v>
      </c>
      <c r="L128" s="88">
        <f t="shared" si="65"/>
        <v>13.283512524999999</v>
      </c>
      <c r="M128" s="88">
        <f t="shared" si="66"/>
        <v>1203.300847975</v>
      </c>
      <c r="N128" s="88">
        <f t="shared" si="67"/>
        <v>7893.13614335137</v>
      </c>
    </row>
    <row r="129" spans="2:14" s="5" customFormat="1" ht="10.5" customHeight="1">
      <c r="B129" s="90">
        <v>6</v>
      </c>
      <c r="C129" s="90" t="s">
        <v>26</v>
      </c>
      <c r="D129" s="90">
        <f>FORMULES!B33</f>
        <v>318</v>
      </c>
      <c r="E129" s="91">
        <f>FORMULES!C33</f>
        <v>305</v>
      </c>
      <c r="F129" s="86">
        <f t="shared" si="59"/>
        <v>1394.0406249999999</v>
      </c>
      <c r="G129" s="87">
        <f t="shared" si="60"/>
        <v>13.94</v>
      </c>
      <c r="H129" s="88">
        <f t="shared" si="61"/>
        <v>109.43218906249999</v>
      </c>
      <c r="I129" s="88">
        <f t="shared" si="62"/>
        <v>32.777788949999994</v>
      </c>
      <c r="J129" s="88">
        <f t="shared" si="63"/>
        <v>69.65280151874998</v>
      </c>
      <c r="K129" s="88">
        <f t="shared" si="64"/>
        <v>6.828706031249999</v>
      </c>
      <c r="L129" s="88">
        <f t="shared" si="65"/>
        <v>0</v>
      </c>
      <c r="M129" s="88">
        <f t="shared" si="66"/>
        <v>1189.2891394375</v>
      </c>
      <c r="N129" s="88">
        <f t="shared" si="67"/>
        <v>7801.225360380041</v>
      </c>
    </row>
    <row r="130" spans="2:14" s="5" customFormat="1" ht="10.5" customHeight="1">
      <c r="B130" s="90">
        <v>5</v>
      </c>
      <c r="C130" s="90" t="s">
        <v>26</v>
      </c>
      <c r="D130" s="90">
        <f>FORMULES!B34</f>
        <v>310</v>
      </c>
      <c r="E130" s="91">
        <f>FORMULES!C34</f>
        <v>300</v>
      </c>
      <c r="F130" s="86">
        <f t="shared" si="59"/>
        <v>1371.1875</v>
      </c>
      <c r="G130" s="87">
        <f t="shared" si="60"/>
        <v>13.71</v>
      </c>
      <c r="H130" s="88">
        <f t="shared" si="61"/>
        <v>107.63821875000001</v>
      </c>
      <c r="I130" s="88">
        <f t="shared" si="62"/>
        <v>32.2404138</v>
      </c>
      <c r="J130" s="88">
        <f t="shared" si="63"/>
        <v>68.51087932499999</v>
      </c>
      <c r="K130" s="88">
        <f t="shared" si="64"/>
        <v>6.716752875</v>
      </c>
      <c r="L130" s="88">
        <f t="shared" si="65"/>
        <v>0</v>
      </c>
      <c r="M130" s="88">
        <f t="shared" si="66"/>
        <v>1169.79123525</v>
      </c>
      <c r="N130" s="88">
        <f t="shared" si="67"/>
        <v>7673.327493008843</v>
      </c>
    </row>
    <row r="131" spans="2:14" s="5" customFormat="1" ht="10.5" customHeight="1">
      <c r="B131" s="90">
        <v>4</v>
      </c>
      <c r="C131" s="90" t="s">
        <v>26</v>
      </c>
      <c r="D131" s="90">
        <f>FORMULES!B35</f>
        <v>303</v>
      </c>
      <c r="E131" s="91">
        <f>FORMULES!C35</f>
        <v>295</v>
      </c>
      <c r="F131" s="86">
        <f t="shared" si="59"/>
        <v>1348.334375</v>
      </c>
      <c r="G131" s="87">
        <f t="shared" si="60"/>
        <v>13.620462499999999</v>
      </c>
      <c r="H131" s="88">
        <f t="shared" si="61"/>
        <v>105.8442484375</v>
      </c>
      <c r="I131" s="88">
        <f t="shared" si="62"/>
        <v>31.706308616999998</v>
      </c>
      <c r="J131" s="88">
        <f t="shared" si="63"/>
        <v>67.375905811125</v>
      </c>
      <c r="K131" s="88">
        <f t="shared" si="64"/>
        <v>6.605480961874999</v>
      </c>
      <c r="L131" s="88">
        <f t="shared" si="65"/>
        <v>0</v>
      </c>
      <c r="M131" s="88">
        <f t="shared" si="66"/>
        <v>1150.4228936724999</v>
      </c>
      <c r="N131" s="88">
        <f t="shared" si="67"/>
        <v>7546.27950064732</v>
      </c>
    </row>
    <row r="132" spans="2:14" s="5" customFormat="1" ht="10.5" customHeight="1">
      <c r="B132" s="90">
        <v>3</v>
      </c>
      <c r="C132" s="90" t="s">
        <v>27</v>
      </c>
      <c r="D132" s="90">
        <f>FORMULES!B36</f>
        <v>299</v>
      </c>
      <c r="E132" s="91">
        <f>FORMULES!C36</f>
        <v>292</v>
      </c>
      <c r="F132" s="86">
        <f t="shared" si="59"/>
        <v>1334.6225</v>
      </c>
      <c r="G132" s="87">
        <f t="shared" si="60"/>
        <v>13.620462499999999</v>
      </c>
      <c r="H132" s="88">
        <f t="shared" si="61"/>
        <v>104.76786625</v>
      </c>
      <c r="I132" s="88">
        <f t="shared" si="62"/>
        <v>31.387096166999996</v>
      </c>
      <c r="J132" s="88">
        <f t="shared" si="63"/>
        <v>66.69757935487499</v>
      </c>
      <c r="K132" s="88">
        <f t="shared" si="64"/>
        <v>6.538978368124999</v>
      </c>
      <c r="L132" s="88">
        <f t="shared" si="65"/>
        <v>0</v>
      </c>
      <c r="M132" s="88">
        <f t="shared" si="66"/>
        <v>1138.85144236</v>
      </c>
      <c r="N132" s="88">
        <f t="shared" si="67"/>
        <v>7470.375755761384</v>
      </c>
    </row>
    <row r="133" spans="2:14" s="5" customFormat="1" ht="10.5" customHeight="1">
      <c r="B133" s="90">
        <v>2</v>
      </c>
      <c r="C133" s="90" t="s">
        <v>27</v>
      </c>
      <c r="D133" s="90">
        <f>FORMULES!B37</f>
        <v>298</v>
      </c>
      <c r="E133" s="91">
        <f>FORMULES!C37</f>
        <v>291</v>
      </c>
      <c r="F133" s="86">
        <f t="shared" si="59"/>
        <v>1330.0518749999999</v>
      </c>
      <c r="G133" s="87">
        <f t="shared" si="60"/>
        <v>13.620462499999999</v>
      </c>
      <c r="H133" s="88">
        <f t="shared" si="61"/>
        <v>104.40907218749999</v>
      </c>
      <c r="I133" s="88">
        <f t="shared" si="62"/>
        <v>31.280692017</v>
      </c>
      <c r="J133" s="88">
        <f t="shared" si="63"/>
        <v>66.471470536125</v>
      </c>
      <c r="K133" s="88">
        <f t="shared" si="64"/>
        <v>6.516810836875</v>
      </c>
      <c r="L133" s="88">
        <f t="shared" si="65"/>
        <v>0</v>
      </c>
      <c r="M133" s="88">
        <f t="shared" si="66"/>
        <v>1134.9942919225</v>
      </c>
      <c r="N133" s="88">
        <f t="shared" si="67"/>
        <v>7445.074507466074</v>
      </c>
    </row>
    <row r="134" spans="2:14" s="5" customFormat="1" ht="10.5" customHeight="1">
      <c r="B134" s="90">
        <v>1</v>
      </c>
      <c r="C134" s="90" t="s">
        <v>28</v>
      </c>
      <c r="D134" s="90">
        <f>FORMULES!B38</f>
        <v>297</v>
      </c>
      <c r="E134" s="137">
        <f>FORMULES!C38</f>
        <v>290</v>
      </c>
      <c r="F134" s="86">
        <f t="shared" si="59"/>
        <v>1325.48125</v>
      </c>
      <c r="G134" s="87">
        <f t="shared" si="60"/>
        <v>13.620462499999999</v>
      </c>
      <c r="H134" s="88">
        <f t="shared" si="61"/>
        <v>104.050278125</v>
      </c>
      <c r="I134" s="88">
        <f t="shared" si="62"/>
        <v>31.174287867</v>
      </c>
      <c r="J134" s="88">
        <f t="shared" si="63"/>
        <v>66.24536171737499</v>
      </c>
      <c r="K134" s="88">
        <f t="shared" si="64"/>
        <v>6.494643305625</v>
      </c>
      <c r="L134" s="88">
        <f t="shared" si="65"/>
        <v>0</v>
      </c>
      <c r="M134" s="88">
        <f t="shared" si="66"/>
        <v>1131.137141485</v>
      </c>
      <c r="N134" s="88">
        <f t="shared" si="67"/>
        <v>7419.773259170762</v>
      </c>
    </row>
    <row r="135" spans="2:14" s="5" customFormat="1" ht="10.5" customHeight="1">
      <c r="B135" s="64"/>
      <c r="C135" s="138"/>
      <c r="D135" s="138"/>
      <c r="E135" s="138"/>
      <c r="F135" s="139"/>
      <c r="G135" s="139"/>
      <c r="H135" s="140"/>
      <c r="I135" s="140"/>
      <c r="J135" s="140"/>
      <c r="K135" s="140"/>
      <c r="L135" s="140"/>
      <c r="M135" s="141"/>
      <c r="N135" s="120"/>
    </row>
    <row r="136" spans="2:13" s="5" customFormat="1" ht="10.5" customHeight="1">
      <c r="B136" s="298" t="str">
        <f>FORMULES!E5</f>
        <v> -- Indemnité  de  Résidence  plancher  INM  298 ----- Prix point mensuel net : 3,857 euros (I.R. non comprise)</v>
      </c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38"/>
    </row>
    <row r="137" spans="5:12" s="5" customFormat="1" ht="10.5" customHeight="1">
      <c r="E137" s="125"/>
      <c r="F137" s="125"/>
      <c r="L137" s="38"/>
    </row>
    <row r="138" spans="5:12" s="5" customFormat="1" ht="10.5" customHeight="1">
      <c r="E138" s="125"/>
      <c r="F138" s="125"/>
      <c r="L138" s="38"/>
    </row>
    <row r="139" spans="5:12" s="5" customFormat="1" ht="10.5" customHeight="1">
      <c r="E139" s="125"/>
      <c r="F139" s="125"/>
      <c r="L139" s="38"/>
    </row>
    <row r="140" spans="5:12" s="5" customFormat="1" ht="10.5" customHeight="1">
      <c r="E140" s="125"/>
      <c r="F140" s="125"/>
      <c r="L140" s="38"/>
    </row>
    <row r="141" spans="2:13" ht="19.5" customHeight="1">
      <c r="B141" s="290" t="s">
        <v>76</v>
      </c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</row>
    <row r="142" s="5" customFormat="1" ht="11.25">
      <c r="M142" s="38"/>
    </row>
    <row r="143" spans="2:13" s="5" customFormat="1" ht="11.25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</row>
    <row r="144" s="5" customFormat="1" ht="11.25"/>
    <row r="145" spans="2:13" ht="12.75" customHeight="1">
      <c r="B145" s="291" t="s">
        <v>67</v>
      </c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</row>
    <row r="146" spans="5:12" ht="12.75">
      <c r="E146"/>
      <c r="F146"/>
      <c r="L146"/>
    </row>
    <row r="147" spans="6:13" s="5" customFormat="1" ht="14.25" customHeight="1">
      <c r="F147" s="125"/>
      <c r="G147" s="125"/>
      <c r="H147" s="292" t="s">
        <v>36</v>
      </c>
      <c r="I147" s="292"/>
      <c r="J147" s="292"/>
      <c r="K147" s="292"/>
      <c r="L147" s="292"/>
      <c r="M147" s="44">
        <f>DATE</f>
        <v>39722</v>
      </c>
    </row>
    <row r="148" spans="2:13" ht="10.5" customHeight="1">
      <c r="B148" s="297" t="s">
        <v>71</v>
      </c>
      <c r="C148" s="297"/>
      <c r="D148" s="297"/>
      <c r="E148" s="297"/>
      <c r="F148" s="126"/>
      <c r="G148" s="126"/>
      <c r="L148"/>
      <c r="M148" s="48"/>
    </row>
    <row r="149" spans="2:13" ht="10.5" customHeight="1">
      <c r="B149" s="127"/>
      <c r="C149" s="128"/>
      <c r="D149" s="128"/>
      <c r="E149" s="128"/>
      <c r="F149" s="129"/>
      <c r="G149" s="129"/>
      <c r="H149" s="50"/>
      <c r="I149" s="50"/>
      <c r="J149" s="50"/>
      <c r="K149" s="50"/>
      <c r="L149" s="50"/>
      <c r="M149" s="74"/>
    </row>
    <row r="150" spans="2:14" ht="10.5" customHeight="1">
      <c r="B150" s="49"/>
      <c r="C150" s="50"/>
      <c r="D150" s="51"/>
      <c r="E150" s="51"/>
      <c r="F150" s="52" t="s">
        <v>37</v>
      </c>
      <c r="G150" s="112"/>
      <c r="H150" s="113"/>
      <c r="I150" s="53"/>
      <c r="J150" s="53"/>
      <c r="K150" s="53"/>
      <c r="L150" s="54"/>
      <c r="M150" s="55" t="s">
        <v>37</v>
      </c>
      <c r="N150" s="56" t="s">
        <v>38</v>
      </c>
    </row>
    <row r="151" spans="2:14" s="5" customFormat="1" ht="10.5" customHeight="1">
      <c r="B151" s="57" t="s">
        <v>39</v>
      </c>
      <c r="C151" s="57" t="s">
        <v>40</v>
      </c>
      <c r="D151" s="57" t="s">
        <v>20</v>
      </c>
      <c r="E151" s="58" t="s">
        <v>21</v>
      </c>
      <c r="F151" s="59" t="s">
        <v>41</v>
      </c>
      <c r="G151" s="114" t="s">
        <v>65</v>
      </c>
      <c r="H151" s="57" t="s">
        <v>4</v>
      </c>
      <c r="I151" s="57" t="s">
        <v>42</v>
      </c>
      <c r="J151" s="57" t="s">
        <v>42</v>
      </c>
      <c r="K151" s="57" t="s">
        <v>43</v>
      </c>
      <c r="L151" s="57" t="s">
        <v>44</v>
      </c>
      <c r="M151" s="61" t="s">
        <v>45</v>
      </c>
      <c r="N151" s="62" t="s">
        <v>46</v>
      </c>
    </row>
    <row r="152" spans="2:14" s="5" customFormat="1" ht="10.5" customHeight="1">
      <c r="B152" s="63"/>
      <c r="C152" s="63" t="s">
        <v>47</v>
      </c>
      <c r="D152" s="63"/>
      <c r="E152" s="64"/>
      <c r="F152" s="65" t="s">
        <v>48</v>
      </c>
      <c r="G152" s="115"/>
      <c r="H152" s="116">
        <v>0.0785</v>
      </c>
      <c r="I152" s="67">
        <v>0.024</v>
      </c>
      <c r="J152" s="67">
        <v>0.051</v>
      </c>
      <c r="K152" s="67">
        <v>0.005</v>
      </c>
      <c r="L152" s="67">
        <v>0.01</v>
      </c>
      <c r="M152" s="68" t="s">
        <v>48</v>
      </c>
      <c r="N152" s="69"/>
    </row>
    <row r="153" spans="2:14" ht="10.5" customHeight="1">
      <c r="B153" s="70"/>
      <c r="C153" s="71"/>
      <c r="D153" s="71"/>
      <c r="E153" s="71"/>
      <c r="F153" s="131"/>
      <c r="G153" s="131"/>
      <c r="H153" s="73"/>
      <c r="I153" s="73"/>
      <c r="J153" s="73"/>
      <c r="K153" s="73"/>
      <c r="L153" s="73"/>
      <c r="M153" s="74"/>
      <c r="N153" s="75"/>
    </row>
    <row r="154" spans="2:14" s="5" customFormat="1" ht="10.5" customHeight="1">
      <c r="B154" s="76"/>
      <c r="C154" s="77"/>
      <c r="D154" s="293" t="s">
        <v>72</v>
      </c>
      <c r="E154" s="293"/>
      <c r="F154" s="293"/>
      <c r="G154" s="293"/>
      <c r="H154" s="293"/>
      <c r="I154" s="293"/>
      <c r="J154" s="293"/>
      <c r="K154" s="293"/>
      <c r="L154" s="94"/>
      <c r="M154" s="80" t="s">
        <v>50</v>
      </c>
      <c r="N154" s="81"/>
    </row>
    <row r="155" spans="2:14" s="5" customFormat="1" ht="10.5" customHeight="1">
      <c r="B155" s="132">
        <v>7</v>
      </c>
      <c r="C155" s="82"/>
      <c r="D155" s="143">
        <v>479</v>
      </c>
      <c r="E155" s="144">
        <f>SUM(FORMULES!C71)</f>
        <v>416</v>
      </c>
      <c r="F155" s="86">
        <f aca="true" t="shared" si="68" ref="F155:F161">E155*PA/12</f>
        <v>1901.3799999999999</v>
      </c>
      <c r="G155" s="87">
        <f aca="true" t="shared" si="69" ref="G155:G161">IF(E155&gt;298,INT(F155)/100*3,IRPLANCHER3)</f>
        <v>57.03</v>
      </c>
      <c r="H155" s="88">
        <f aca="true" t="shared" si="70" ref="H155:H161">F155*pension</f>
        <v>149.25833</v>
      </c>
      <c r="I155" s="88">
        <f aca="true" t="shared" si="71" ref="I155:I161">((F155+G155)*97/100)*C.S.G.N.D</f>
        <v>45.5917848</v>
      </c>
      <c r="J155" s="88">
        <f aca="true" t="shared" si="72" ref="J155:J161">(F155+G155)*97/100*C.S.G.D</f>
        <v>96.88254269999999</v>
      </c>
      <c r="K155" s="88">
        <f aca="true" t="shared" si="73" ref="K155:K161">(F155+G155)*97/100*R.D.S</f>
        <v>9.4982885</v>
      </c>
      <c r="L155" s="88">
        <f aca="true" t="shared" si="74" ref="L155:L161">IF((F155+G155)-H155&gt;Seuil*BRUT,((F155+G155)-H155)*1/100,0)</f>
        <v>18.091516699999996</v>
      </c>
      <c r="M155" s="88">
        <f aca="true" t="shared" si="75" ref="M155:M161">(F155+G155)-(H155+I155+J155+K155+L155)</f>
        <v>1639.0875373</v>
      </c>
      <c r="N155" s="88">
        <f aca="true" t="shared" si="76" ref="N155:N161">M155*6.55957</f>
        <v>10751.70943704696</v>
      </c>
    </row>
    <row r="156" spans="2:14" s="5" customFormat="1" ht="10.5" customHeight="1">
      <c r="B156" s="132">
        <v>6</v>
      </c>
      <c r="C156" s="82" t="s">
        <v>24</v>
      </c>
      <c r="D156" s="143">
        <v>449</v>
      </c>
      <c r="E156" s="144">
        <f>SUM(FORMULES!C72)</f>
        <v>394</v>
      </c>
      <c r="F156" s="86">
        <f t="shared" si="68"/>
        <v>1800.8262499999998</v>
      </c>
      <c r="G156" s="87">
        <f t="shared" si="69"/>
        <v>54</v>
      </c>
      <c r="H156" s="88">
        <f t="shared" si="70"/>
        <v>141.36486062499998</v>
      </c>
      <c r="I156" s="88">
        <f t="shared" si="71"/>
        <v>43.1803551</v>
      </c>
      <c r="J156" s="88">
        <f t="shared" si="72"/>
        <v>91.75825458749999</v>
      </c>
      <c r="K156" s="88">
        <f t="shared" si="73"/>
        <v>8.9959073125</v>
      </c>
      <c r="L156" s="88">
        <f t="shared" si="74"/>
        <v>17.13461389375</v>
      </c>
      <c r="M156" s="88">
        <f t="shared" si="75"/>
        <v>1552.3922584812499</v>
      </c>
      <c r="N156" s="88">
        <f t="shared" si="76"/>
        <v>10183.025686965851</v>
      </c>
    </row>
    <row r="157" spans="2:14" s="5" customFormat="1" ht="10.5" customHeight="1">
      <c r="B157" s="132">
        <v>5</v>
      </c>
      <c r="C157" s="82" t="s">
        <v>26</v>
      </c>
      <c r="D157" s="143">
        <v>422</v>
      </c>
      <c r="E157" s="144">
        <f>SUM(FORMULES!C73)</f>
        <v>377</v>
      </c>
      <c r="F157" s="86">
        <f t="shared" si="68"/>
        <v>1723.125625</v>
      </c>
      <c r="G157" s="87">
        <f t="shared" si="69"/>
        <v>51.69</v>
      </c>
      <c r="H157" s="88">
        <f t="shared" si="70"/>
        <v>135.2653615625</v>
      </c>
      <c r="I157" s="88">
        <f t="shared" si="71"/>
        <v>41.317707750000004</v>
      </c>
      <c r="J157" s="88">
        <f t="shared" si="72"/>
        <v>87.80012896875</v>
      </c>
      <c r="K157" s="88">
        <f t="shared" si="73"/>
        <v>8.60785578125</v>
      </c>
      <c r="L157" s="88">
        <f t="shared" si="74"/>
        <v>16.395502634375</v>
      </c>
      <c r="M157" s="88">
        <f t="shared" si="75"/>
        <v>1485.429068303125</v>
      </c>
      <c r="N157" s="88">
        <f t="shared" si="76"/>
        <v>9743.77595356913</v>
      </c>
    </row>
    <row r="158" spans="2:14" s="5" customFormat="1" ht="10.5" customHeight="1">
      <c r="B158" s="132">
        <v>4</v>
      </c>
      <c r="C158" s="82" t="s">
        <v>26</v>
      </c>
      <c r="D158" s="143">
        <v>394</v>
      </c>
      <c r="E158" s="144">
        <f>SUM(FORMULES!C74)</f>
        <v>360</v>
      </c>
      <c r="F158" s="86">
        <f t="shared" si="68"/>
        <v>1645.425</v>
      </c>
      <c r="G158" s="87">
        <f t="shared" si="69"/>
        <v>49.349999999999994</v>
      </c>
      <c r="H158" s="88">
        <f t="shared" si="70"/>
        <v>129.1658625</v>
      </c>
      <c r="I158" s="88">
        <f t="shared" si="71"/>
        <v>39.454362</v>
      </c>
      <c r="J158" s="88">
        <f t="shared" si="72"/>
        <v>83.84051925</v>
      </c>
      <c r="K158" s="88">
        <f t="shared" si="73"/>
        <v>8.21965875</v>
      </c>
      <c r="L158" s="88">
        <f t="shared" si="74"/>
        <v>15.656091374999999</v>
      </c>
      <c r="M158" s="88">
        <f t="shared" si="75"/>
        <v>1418.4385061249998</v>
      </c>
      <c r="N158" s="88">
        <f t="shared" si="76"/>
        <v>9304.346671622365</v>
      </c>
    </row>
    <row r="159" spans="2:14" s="5" customFormat="1" ht="10.5" customHeight="1">
      <c r="B159" s="90">
        <v>3</v>
      </c>
      <c r="C159" s="90" t="s">
        <v>26</v>
      </c>
      <c r="D159" s="90">
        <v>375</v>
      </c>
      <c r="E159" s="91">
        <f>SUM(FORMULES!C75)</f>
        <v>347</v>
      </c>
      <c r="F159" s="86">
        <f t="shared" si="68"/>
        <v>1586.006875</v>
      </c>
      <c r="G159" s="87">
        <f t="shared" si="69"/>
        <v>47.58</v>
      </c>
      <c r="H159" s="88">
        <f t="shared" si="70"/>
        <v>124.5015396875</v>
      </c>
      <c r="I159" s="88">
        <f t="shared" si="71"/>
        <v>38.02990245</v>
      </c>
      <c r="J159" s="88">
        <f t="shared" si="72"/>
        <v>80.81354270624999</v>
      </c>
      <c r="K159" s="88">
        <f t="shared" si="73"/>
        <v>7.92289634375</v>
      </c>
      <c r="L159" s="88">
        <f t="shared" si="74"/>
        <v>15.090853353124999</v>
      </c>
      <c r="M159" s="88">
        <f t="shared" si="75"/>
        <v>1367.228140459375</v>
      </c>
      <c r="N159" s="88">
        <f t="shared" si="76"/>
        <v>8968.428693313102</v>
      </c>
    </row>
    <row r="160" spans="2:14" s="5" customFormat="1" ht="10.5" customHeight="1">
      <c r="B160" s="90">
        <v>2</v>
      </c>
      <c r="C160" s="90" t="s">
        <v>27</v>
      </c>
      <c r="D160" s="90">
        <v>360</v>
      </c>
      <c r="E160" s="91">
        <f>SUM(FORMULES!C76)</f>
        <v>336</v>
      </c>
      <c r="F160" s="86">
        <f t="shared" si="68"/>
        <v>1535.7299999999998</v>
      </c>
      <c r="G160" s="87">
        <f t="shared" si="69"/>
        <v>46.05</v>
      </c>
      <c r="H160" s="88">
        <f t="shared" si="70"/>
        <v>120.55480499999999</v>
      </c>
      <c r="I160" s="88">
        <f t="shared" si="71"/>
        <v>36.82383839999999</v>
      </c>
      <c r="J160" s="88">
        <f t="shared" si="72"/>
        <v>78.25065659999997</v>
      </c>
      <c r="K160" s="88">
        <f t="shared" si="73"/>
        <v>7.671632999999998</v>
      </c>
      <c r="L160" s="88">
        <f t="shared" si="74"/>
        <v>14.612251949999997</v>
      </c>
      <c r="M160" s="88">
        <f t="shared" si="75"/>
        <v>1323.8668150499998</v>
      </c>
      <c r="N160" s="88">
        <f t="shared" si="76"/>
        <v>8683.997043997528</v>
      </c>
    </row>
    <row r="161" spans="2:14" s="5" customFormat="1" ht="10.5" customHeight="1">
      <c r="B161" s="90">
        <v>1</v>
      </c>
      <c r="C161" s="90" t="s">
        <v>27</v>
      </c>
      <c r="D161" s="90">
        <v>343</v>
      </c>
      <c r="E161" s="91">
        <f>SUM(FORMULES!C77)</f>
        <v>325</v>
      </c>
      <c r="F161" s="86">
        <f t="shared" si="68"/>
        <v>1485.453125</v>
      </c>
      <c r="G161" s="87">
        <f t="shared" si="69"/>
        <v>44.55</v>
      </c>
      <c r="H161" s="88">
        <f t="shared" si="70"/>
        <v>116.6080703125</v>
      </c>
      <c r="I161" s="88">
        <f t="shared" si="71"/>
        <v>35.61847275</v>
      </c>
      <c r="J161" s="88">
        <f t="shared" si="72"/>
        <v>75.68925459375</v>
      </c>
      <c r="K161" s="88">
        <f t="shared" si="73"/>
        <v>7.42051515625</v>
      </c>
      <c r="L161" s="88">
        <f t="shared" si="74"/>
        <v>14.133950546874999</v>
      </c>
      <c r="M161" s="88">
        <f t="shared" si="75"/>
        <v>1280.532861640625</v>
      </c>
      <c r="N161" s="88">
        <f t="shared" si="76"/>
        <v>8399.744943231994</v>
      </c>
    </row>
    <row r="162" spans="2:14" s="5" customFormat="1" ht="10.5" customHeight="1">
      <c r="B162" s="91"/>
      <c r="C162" s="60"/>
      <c r="D162" s="60"/>
      <c r="E162" s="60"/>
      <c r="F162" s="135"/>
      <c r="G162" s="135"/>
      <c r="H162" s="93"/>
      <c r="I162" s="93"/>
      <c r="J162" s="93"/>
      <c r="K162" s="93"/>
      <c r="L162" s="93"/>
      <c r="M162" s="74"/>
      <c r="N162" s="88"/>
    </row>
    <row r="163" spans="2:14" s="5" customFormat="1" ht="10.5" customHeight="1">
      <c r="B163" s="76"/>
      <c r="C163" s="77"/>
      <c r="D163" s="293" t="s">
        <v>73</v>
      </c>
      <c r="E163" s="293"/>
      <c r="F163" s="293"/>
      <c r="G163" s="293"/>
      <c r="H163" s="293"/>
      <c r="I163" s="293"/>
      <c r="J163" s="293"/>
      <c r="K163" s="293"/>
      <c r="L163" s="94"/>
      <c r="M163" s="95" t="s">
        <v>54</v>
      </c>
      <c r="N163" s="88"/>
    </row>
    <row r="164" spans="2:14" s="5" customFormat="1" ht="10.5" customHeight="1">
      <c r="B164" s="132">
        <v>11</v>
      </c>
      <c r="C164" s="83"/>
      <c r="D164" s="143">
        <f>SUM(FORMULES!B56)</f>
        <v>446</v>
      </c>
      <c r="E164" s="143">
        <f>SUM(FORMULES!C56)</f>
        <v>392</v>
      </c>
      <c r="F164" s="86">
        <f aca="true" t="shared" si="77" ref="F164:F174">E164*PA/12</f>
        <v>1791.6849999999997</v>
      </c>
      <c r="G164" s="87">
        <f aca="true" t="shared" si="78" ref="G164:G174">IF(E164&gt;298,INT(F164)/100*3,IRPLANCHER3)</f>
        <v>53.730000000000004</v>
      </c>
      <c r="H164" s="88">
        <f aca="true" t="shared" si="79" ref="H164:H174">F164*pension</f>
        <v>140.64727249999999</v>
      </c>
      <c r="I164" s="88">
        <f aca="true" t="shared" si="80" ref="I164:I174">((F164+G164)*97/100)*C.S.G.N.D</f>
        <v>42.961261199999996</v>
      </c>
      <c r="J164" s="88">
        <f aca="true" t="shared" si="81" ref="J164:J174">(F164+G164)*97/100*C.S.G.D</f>
        <v>91.29268004999997</v>
      </c>
      <c r="K164" s="88">
        <f aca="true" t="shared" si="82" ref="K164:K174">(F164+G164)*97/100*R.D.S</f>
        <v>8.950262749999998</v>
      </c>
      <c r="L164" s="88">
        <f aca="true" t="shared" si="83" ref="L164:L174">IF((F164+G164)-H164&gt;Seuil*BRUT,((F164+G164)-H164)*1/100,0)</f>
        <v>17.047677274999998</v>
      </c>
      <c r="M164" s="88">
        <f aca="true" t="shared" si="84" ref="M164:M174">(F164+G164)-(H164+I164+J164+K164+L164)</f>
        <v>1544.5158462249997</v>
      </c>
      <c r="N164" s="88">
        <f aca="true" t="shared" si="85" ref="N164:N174">M164*6.55957</f>
        <v>10131.359809422122</v>
      </c>
    </row>
    <row r="165" spans="2:14" s="5" customFormat="1" ht="10.5" customHeight="1">
      <c r="B165" s="90">
        <v>10</v>
      </c>
      <c r="C165" s="90" t="s">
        <v>24</v>
      </c>
      <c r="D165" s="90">
        <f>FORMULES!B57</f>
        <v>427</v>
      </c>
      <c r="E165" s="98">
        <f>FORMULES!C57</f>
        <v>379</v>
      </c>
      <c r="F165" s="86">
        <f t="shared" si="77"/>
        <v>1732.266875</v>
      </c>
      <c r="G165" s="87">
        <f t="shared" si="78"/>
        <v>51.96</v>
      </c>
      <c r="H165" s="88">
        <f t="shared" si="79"/>
        <v>135.9829496875</v>
      </c>
      <c r="I165" s="88">
        <f t="shared" si="80"/>
        <v>41.53680165</v>
      </c>
      <c r="J165" s="88">
        <f t="shared" si="81"/>
        <v>88.26570350624999</v>
      </c>
      <c r="K165" s="88">
        <f t="shared" si="82"/>
        <v>8.65350034375</v>
      </c>
      <c r="L165" s="88">
        <f t="shared" si="83"/>
        <v>16.482439253125</v>
      </c>
      <c r="M165" s="88">
        <f t="shared" si="84"/>
        <v>1493.3054805593752</v>
      </c>
      <c r="N165" s="88">
        <f t="shared" si="85"/>
        <v>9795.441831112861</v>
      </c>
    </row>
    <row r="166" spans="2:14" s="5" customFormat="1" ht="10.5" customHeight="1">
      <c r="B166" s="90">
        <v>9</v>
      </c>
      <c r="C166" s="90" t="s">
        <v>24</v>
      </c>
      <c r="D166" s="90">
        <f>FORMULES!B58</f>
        <v>398</v>
      </c>
      <c r="E166" s="98">
        <f>FORMULES!C58</f>
        <v>362</v>
      </c>
      <c r="F166" s="86">
        <f t="shared" si="77"/>
        <v>1654.5662499999999</v>
      </c>
      <c r="G166" s="87">
        <f t="shared" si="78"/>
        <v>49.62</v>
      </c>
      <c r="H166" s="88">
        <f t="shared" si="79"/>
        <v>129.883450625</v>
      </c>
      <c r="I166" s="88">
        <f t="shared" si="80"/>
        <v>39.67345589999999</v>
      </c>
      <c r="J166" s="88">
        <f t="shared" si="81"/>
        <v>84.30609378749999</v>
      </c>
      <c r="K166" s="88">
        <f t="shared" si="82"/>
        <v>8.265303312499999</v>
      </c>
      <c r="L166" s="88">
        <f t="shared" si="83"/>
        <v>15.743027993749998</v>
      </c>
      <c r="M166" s="88">
        <f t="shared" si="84"/>
        <v>1426.3149183812498</v>
      </c>
      <c r="N166" s="88">
        <f t="shared" si="85"/>
        <v>9356.012549166095</v>
      </c>
    </row>
    <row r="167" spans="2:14" s="5" customFormat="1" ht="10.5" customHeight="1">
      <c r="B167" s="90">
        <v>8</v>
      </c>
      <c r="C167" s="90" t="s">
        <v>24</v>
      </c>
      <c r="D167" s="90">
        <f>FORMULES!B59</f>
        <v>380</v>
      </c>
      <c r="E167" s="98">
        <f>FORMULES!C59</f>
        <v>350</v>
      </c>
      <c r="F167" s="86">
        <f t="shared" si="77"/>
        <v>1599.71875</v>
      </c>
      <c r="G167" s="87">
        <f t="shared" si="78"/>
        <v>47.97</v>
      </c>
      <c r="H167" s="88">
        <f t="shared" si="79"/>
        <v>125.577921875</v>
      </c>
      <c r="I167" s="88">
        <f t="shared" si="80"/>
        <v>38.3581941</v>
      </c>
      <c r="J167" s="88">
        <f t="shared" si="81"/>
        <v>81.51116246249998</v>
      </c>
      <c r="K167" s="88">
        <f t="shared" si="82"/>
        <v>7.991290437499999</v>
      </c>
      <c r="L167" s="88">
        <f t="shared" si="83"/>
        <v>15.221108281250002</v>
      </c>
      <c r="M167" s="88">
        <f t="shared" si="84"/>
        <v>1379.02907284375</v>
      </c>
      <c r="N167" s="88">
        <f t="shared" si="85"/>
        <v>9045.837735353678</v>
      </c>
    </row>
    <row r="168" spans="2:14" s="5" customFormat="1" ht="10.5" customHeight="1">
      <c r="B168" s="90">
        <v>7</v>
      </c>
      <c r="C168" s="90" t="s">
        <v>24</v>
      </c>
      <c r="D168" s="90">
        <f>FORMULES!B60</f>
        <v>364</v>
      </c>
      <c r="E168" s="98">
        <f>FORMULES!C60</f>
        <v>338</v>
      </c>
      <c r="F168" s="86">
        <f t="shared" si="77"/>
        <v>1544.87125</v>
      </c>
      <c r="G168" s="87">
        <f t="shared" si="78"/>
        <v>46.32</v>
      </c>
      <c r="H168" s="88">
        <f t="shared" si="79"/>
        <v>121.272393125</v>
      </c>
      <c r="I168" s="88">
        <f t="shared" si="80"/>
        <v>37.0429323</v>
      </c>
      <c r="J168" s="88">
        <f t="shared" si="81"/>
        <v>78.71623113749999</v>
      </c>
      <c r="K168" s="88">
        <f t="shared" si="82"/>
        <v>7.7172775625</v>
      </c>
      <c r="L168" s="88">
        <f t="shared" si="83"/>
        <v>14.699188568749998</v>
      </c>
      <c r="M168" s="88">
        <f t="shared" si="84"/>
        <v>1331.74322730625</v>
      </c>
      <c r="N168" s="88">
        <f t="shared" si="85"/>
        <v>8735.662921541258</v>
      </c>
    </row>
    <row r="169" spans="2:14" s="5" customFormat="1" ht="10.5" customHeight="1">
      <c r="B169" s="90">
        <v>6</v>
      </c>
      <c r="C169" s="90" t="s">
        <v>26</v>
      </c>
      <c r="D169" s="90">
        <f>FORMULES!B61</f>
        <v>351</v>
      </c>
      <c r="E169" s="98">
        <f>FORMULES!C61</f>
        <v>328</v>
      </c>
      <c r="F169" s="86">
        <f t="shared" si="77"/>
        <v>1499.165</v>
      </c>
      <c r="G169" s="87">
        <f t="shared" si="78"/>
        <v>44.97</v>
      </c>
      <c r="H169" s="88">
        <f t="shared" si="79"/>
        <v>117.68445249999999</v>
      </c>
      <c r="I169" s="88">
        <f t="shared" si="80"/>
        <v>35.947462800000004</v>
      </c>
      <c r="J169" s="88">
        <f t="shared" si="81"/>
        <v>76.38835845</v>
      </c>
      <c r="K169" s="88">
        <f t="shared" si="82"/>
        <v>7.48905475</v>
      </c>
      <c r="L169" s="88">
        <f t="shared" si="83"/>
        <v>14.264505475</v>
      </c>
      <c r="M169" s="88">
        <f t="shared" si="84"/>
        <v>1292.3611660249999</v>
      </c>
      <c r="N169" s="88">
        <f t="shared" si="85"/>
        <v>8477.333533822608</v>
      </c>
    </row>
    <row r="170" spans="2:14" s="5" customFormat="1" ht="10.5" customHeight="1">
      <c r="B170" s="90">
        <v>5</v>
      </c>
      <c r="C170" s="90" t="s">
        <v>26</v>
      </c>
      <c r="D170" s="90">
        <f>FORMULES!B62</f>
        <v>336</v>
      </c>
      <c r="E170" s="98">
        <f>FORMULES!C62</f>
        <v>318</v>
      </c>
      <c r="F170" s="86">
        <f t="shared" si="77"/>
        <v>1453.4587499999998</v>
      </c>
      <c r="G170" s="87">
        <f t="shared" si="78"/>
        <v>43.589999999999996</v>
      </c>
      <c r="H170" s="88">
        <f t="shared" si="79"/>
        <v>114.09651187499999</v>
      </c>
      <c r="I170" s="88">
        <f t="shared" si="80"/>
        <v>34.85129489999999</v>
      </c>
      <c r="J170" s="88">
        <f t="shared" si="81"/>
        <v>74.05900166249998</v>
      </c>
      <c r="K170" s="88">
        <f t="shared" si="82"/>
        <v>7.260686437499999</v>
      </c>
      <c r="L170" s="88">
        <f t="shared" si="83"/>
        <v>13.829522381249996</v>
      </c>
      <c r="M170" s="88">
        <f t="shared" si="84"/>
        <v>1252.9517327437497</v>
      </c>
      <c r="N170" s="88">
        <f t="shared" si="85"/>
        <v>8218.824597553918</v>
      </c>
    </row>
    <row r="171" spans="2:14" s="5" customFormat="1" ht="10.5" customHeight="1">
      <c r="B171" s="90">
        <v>4</v>
      </c>
      <c r="C171" s="90" t="s">
        <v>26</v>
      </c>
      <c r="D171" s="90">
        <f>FORMULES!B63</f>
        <v>322</v>
      </c>
      <c r="E171" s="98">
        <f>FORMULES!C63</f>
        <v>308</v>
      </c>
      <c r="F171" s="86">
        <f t="shared" si="77"/>
        <v>1407.7524999999998</v>
      </c>
      <c r="G171" s="87">
        <f t="shared" si="78"/>
        <v>42.21</v>
      </c>
      <c r="H171" s="88">
        <f t="shared" si="79"/>
        <v>110.50857124999999</v>
      </c>
      <c r="I171" s="88">
        <f t="shared" si="80"/>
        <v>33.755126999999995</v>
      </c>
      <c r="J171" s="88">
        <f t="shared" si="81"/>
        <v>71.72964487499999</v>
      </c>
      <c r="K171" s="88">
        <f t="shared" si="82"/>
        <v>7.032318125</v>
      </c>
      <c r="L171" s="88">
        <f t="shared" si="83"/>
        <v>13.394539287499999</v>
      </c>
      <c r="M171" s="88">
        <f t="shared" si="84"/>
        <v>1213.5422994624998</v>
      </c>
      <c r="N171" s="88">
        <f t="shared" si="85"/>
        <v>7960.31566128523</v>
      </c>
    </row>
    <row r="172" spans="2:14" s="5" customFormat="1" ht="10.5" customHeight="1">
      <c r="B172" s="90">
        <v>3</v>
      </c>
      <c r="C172" s="90" t="s">
        <v>27</v>
      </c>
      <c r="D172" s="90">
        <f>FORMULES!B64</f>
        <v>307</v>
      </c>
      <c r="E172" s="98">
        <f>FORMULES!C64</f>
        <v>298</v>
      </c>
      <c r="F172" s="86">
        <f t="shared" si="77"/>
        <v>1362.0462499999999</v>
      </c>
      <c r="G172" s="87">
        <f t="shared" si="78"/>
        <v>40.86138749999999</v>
      </c>
      <c r="H172" s="88">
        <f t="shared" si="79"/>
        <v>106.92063062499999</v>
      </c>
      <c r="I172" s="88">
        <f t="shared" si="80"/>
        <v>32.65968980099999</v>
      </c>
      <c r="J172" s="88">
        <f t="shared" si="81"/>
        <v>69.40184082712499</v>
      </c>
      <c r="K172" s="88">
        <f t="shared" si="82"/>
        <v>6.804102041874999</v>
      </c>
      <c r="L172" s="88">
        <f t="shared" si="83"/>
        <v>0</v>
      </c>
      <c r="M172" s="88">
        <f t="shared" si="84"/>
        <v>1187.121374205</v>
      </c>
      <c r="N172" s="88">
        <f t="shared" si="85"/>
        <v>7787.005752593891</v>
      </c>
    </row>
    <row r="173" spans="2:14" s="5" customFormat="1" ht="10.5" customHeight="1">
      <c r="B173" s="90">
        <v>2</v>
      </c>
      <c r="C173" s="90" t="s">
        <v>27</v>
      </c>
      <c r="D173" s="90">
        <f>FORMULES!B65</f>
        <v>302</v>
      </c>
      <c r="E173" s="98">
        <f>FORMULES!C65</f>
        <v>294</v>
      </c>
      <c r="F173" s="86">
        <f t="shared" si="77"/>
        <v>1343.7637499999998</v>
      </c>
      <c r="G173" s="87">
        <f t="shared" si="78"/>
        <v>40.86138749999999</v>
      </c>
      <c r="H173" s="88">
        <f t="shared" si="79"/>
        <v>105.48545437499999</v>
      </c>
      <c r="I173" s="88">
        <f t="shared" si="80"/>
        <v>32.234073201</v>
      </c>
      <c r="J173" s="88">
        <f t="shared" si="81"/>
        <v>68.49740555212499</v>
      </c>
      <c r="K173" s="88">
        <f t="shared" si="82"/>
        <v>6.715431916875</v>
      </c>
      <c r="L173" s="88">
        <f t="shared" si="83"/>
        <v>0</v>
      </c>
      <c r="M173" s="88">
        <f t="shared" si="84"/>
        <v>1171.692772455</v>
      </c>
      <c r="N173" s="88">
        <f t="shared" si="85"/>
        <v>7685.800759412645</v>
      </c>
    </row>
    <row r="174" spans="2:14" s="5" customFormat="1" ht="10.5" customHeight="1">
      <c r="B174" s="90">
        <v>1</v>
      </c>
      <c r="C174" s="90" t="s">
        <v>28</v>
      </c>
      <c r="D174" s="90">
        <f>FORMULES!B66</f>
        <v>299</v>
      </c>
      <c r="E174" s="98">
        <f>FORMULES!C66</f>
        <v>292</v>
      </c>
      <c r="F174" s="86">
        <f t="shared" si="77"/>
        <v>1334.6225</v>
      </c>
      <c r="G174" s="87">
        <f t="shared" si="78"/>
        <v>40.86138749999999</v>
      </c>
      <c r="H174" s="88">
        <f t="shared" si="79"/>
        <v>104.76786625</v>
      </c>
      <c r="I174" s="88">
        <f t="shared" si="80"/>
        <v>32.021264901</v>
      </c>
      <c r="J174" s="88">
        <f t="shared" si="81"/>
        <v>68.045187914625</v>
      </c>
      <c r="K174" s="88">
        <f t="shared" si="82"/>
        <v>6.671096854375</v>
      </c>
      <c r="L174" s="88">
        <f t="shared" si="83"/>
        <v>0</v>
      </c>
      <c r="M174" s="88">
        <f t="shared" si="84"/>
        <v>1163.9784715800001</v>
      </c>
      <c r="N174" s="88">
        <f t="shared" si="85"/>
        <v>7635.198262822021</v>
      </c>
    </row>
    <row r="175" spans="2:14" s="5" customFormat="1" ht="10.5" customHeight="1">
      <c r="B175" s="91"/>
      <c r="C175" s="60"/>
      <c r="D175" s="99"/>
      <c r="E175" s="60"/>
      <c r="F175" s="135"/>
      <c r="G175" s="135"/>
      <c r="H175" s="93"/>
      <c r="I175" s="93"/>
      <c r="J175" s="93"/>
      <c r="K175" s="93"/>
      <c r="L175" s="93"/>
      <c r="M175" s="74"/>
      <c r="N175" s="88"/>
    </row>
    <row r="176" spans="2:14" s="5" customFormat="1" ht="10.5" customHeight="1">
      <c r="B176" s="76"/>
      <c r="C176" s="77"/>
      <c r="D176" s="96" t="s">
        <v>74</v>
      </c>
      <c r="E176" s="96"/>
      <c r="F176" s="96"/>
      <c r="G176" s="96"/>
      <c r="H176" s="94"/>
      <c r="I176" s="100"/>
      <c r="J176" s="100"/>
      <c r="K176" s="100"/>
      <c r="L176" s="94"/>
      <c r="M176" s="95" t="s">
        <v>58</v>
      </c>
      <c r="N176" s="88"/>
    </row>
    <row r="177" spans="2:14" s="5" customFormat="1" ht="10.5" customHeight="1">
      <c r="B177" s="132">
        <v>11</v>
      </c>
      <c r="C177" s="83"/>
      <c r="D177" s="143">
        <f>SUM(FORMULES!B42)</f>
        <v>413</v>
      </c>
      <c r="E177" s="143">
        <f>SUM(FORMULES!C42)</f>
        <v>369</v>
      </c>
      <c r="F177" s="86">
        <f aca="true" t="shared" si="86" ref="F177:F187">E177*PA/12</f>
        <v>1686.5606249999998</v>
      </c>
      <c r="G177" s="87">
        <f aca="true" t="shared" si="87" ref="G177:G187">IF(E177&gt;298,INT(F177)/100*3,IRPLANCHER3)</f>
        <v>50.58</v>
      </c>
      <c r="H177" s="88">
        <f aca="true" t="shared" si="88" ref="H177:H187">F177*pension</f>
        <v>132.39500906249998</v>
      </c>
      <c r="I177" s="88">
        <f aca="true" t="shared" si="89" ref="I177:I187">((F177+G177)*97/100)*C.S.G.N.D</f>
        <v>40.440633749999996</v>
      </c>
      <c r="J177" s="88">
        <f aca="true" t="shared" si="90" ref="J177:J187">(F177+G177)*97/100*C.S.G.D</f>
        <v>85.93634671874999</v>
      </c>
      <c r="K177" s="88">
        <f aca="true" t="shared" si="91" ref="K177:K187">(F177+G177)*97/100*R.D.S</f>
        <v>8.42513203125</v>
      </c>
      <c r="L177" s="88">
        <f aca="true" t="shared" si="92" ref="L177:L187">IF((F177+G177)-H177&gt;Seuil*BRUT,((F177+G177)-H177)*1/100,0)</f>
        <v>16.047456159374995</v>
      </c>
      <c r="M177" s="88">
        <f aca="true" t="shared" si="93" ref="M177:M187">(F177+G177)-(H177+I177+J177+K177+L177)</f>
        <v>1453.8960472781248</v>
      </c>
      <c r="N177" s="88">
        <f aca="true" t="shared" si="94" ref="N177:N187">M177*6.55957</f>
        <v>9536.932894844169</v>
      </c>
    </row>
    <row r="178" spans="2:14" s="5" customFormat="1" ht="10.5" customHeight="1">
      <c r="B178" s="90">
        <v>10</v>
      </c>
      <c r="C178" s="90" t="s">
        <v>24</v>
      </c>
      <c r="D178" s="90">
        <f>FORMULES!B43</f>
        <v>389</v>
      </c>
      <c r="E178" s="98">
        <f>FORMULES!C43</f>
        <v>356</v>
      </c>
      <c r="F178" s="86">
        <f t="shared" si="86"/>
        <v>1627.1425</v>
      </c>
      <c r="G178" s="87">
        <f t="shared" si="87"/>
        <v>48.81</v>
      </c>
      <c r="H178" s="88">
        <f t="shared" si="88"/>
        <v>127.73068624999999</v>
      </c>
      <c r="I178" s="88">
        <f t="shared" si="89"/>
        <v>39.016174199999995</v>
      </c>
      <c r="J178" s="88">
        <f t="shared" si="90"/>
        <v>82.90937017499999</v>
      </c>
      <c r="K178" s="88">
        <f t="shared" si="91"/>
        <v>8.128369625</v>
      </c>
      <c r="L178" s="88">
        <f t="shared" si="92"/>
        <v>15.482218137499999</v>
      </c>
      <c r="M178" s="88">
        <f t="shared" si="93"/>
        <v>1402.6856816124998</v>
      </c>
      <c r="N178" s="88">
        <f t="shared" si="94"/>
        <v>9201.014916534905</v>
      </c>
    </row>
    <row r="179" spans="2:14" s="5" customFormat="1" ht="10.5" customHeight="1">
      <c r="B179" s="90">
        <v>9</v>
      </c>
      <c r="C179" s="90" t="s">
        <v>24</v>
      </c>
      <c r="D179" s="90">
        <f>FORMULES!B44</f>
        <v>374</v>
      </c>
      <c r="E179" s="98">
        <f>FORMULES!C44</f>
        <v>345</v>
      </c>
      <c r="F179" s="86">
        <f t="shared" si="86"/>
        <v>1576.8656249999997</v>
      </c>
      <c r="G179" s="87">
        <f t="shared" si="87"/>
        <v>47.28</v>
      </c>
      <c r="H179" s="88">
        <f t="shared" si="88"/>
        <v>123.78395156249998</v>
      </c>
      <c r="I179" s="88">
        <f t="shared" si="89"/>
        <v>37.810110149999986</v>
      </c>
      <c r="J179" s="88">
        <f t="shared" si="90"/>
        <v>80.34648406874997</v>
      </c>
      <c r="K179" s="88">
        <f t="shared" si="91"/>
        <v>7.877106281249998</v>
      </c>
      <c r="L179" s="88">
        <f t="shared" si="92"/>
        <v>15.003616734374996</v>
      </c>
      <c r="M179" s="88">
        <f t="shared" si="93"/>
        <v>1359.3243562031248</v>
      </c>
      <c r="N179" s="88">
        <f t="shared" si="94"/>
        <v>8916.583267219332</v>
      </c>
    </row>
    <row r="180" spans="2:14" s="5" customFormat="1" ht="10.5" customHeight="1">
      <c r="B180" s="90">
        <v>8</v>
      </c>
      <c r="C180" s="90" t="s">
        <v>24</v>
      </c>
      <c r="D180" s="90">
        <f>FORMULES!B45</f>
        <v>360</v>
      </c>
      <c r="E180" s="98">
        <f>FORMULES!C45</f>
        <v>335</v>
      </c>
      <c r="F180" s="86">
        <f t="shared" si="86"/>
        <v>1531.159375</v>
      </c>
      <c r="G180" s="87">
        <f t="shared" si="87"/>
        <v>45.93</v>
      </c>
      <c r="H180" s="88">
        <f t="shared" si="88"/>
        <v>120.19601093749999</v>
      </c>
      <c r="I180" s="88">
        <f t="shared" si="89"/>
        <v>36.71464065</v>
      </c>
      <c r="J180" s="88">
        <f t="shared" si="90"/>
        <v>78.01861138125</v>
      </c>
      <c r="K180" s="88">
        <f t="shared" si="91"/>
        <v>7.64888346875</v>
      </c>
      <c r="L180" s="88">
        <f t="shared" si="92"/>
        <v>14.568933640625</v>
      </c>
      <c r="M180" s="88">
        <f t="shared" si="93"/>
        <v>1319.9422949218751</v>
      </c>
      <c r="N180" s="88">
        <f t="shared" si="94"/>
        <v>8658.253879500684</v>
      </c>
    </row>
    <row r="181" spans="2:14" s="5" customFormat="1" ht="10.5" customHeight="1">
      <c r="B181" s="90">
        <v>7</v>
      </c>
      <c r="C181" s="90" t="s">
        <v>24</v>
      </c>
      <c r="D181" s="90">
        <f>FORMULES!B46</f>
        <v>347</v>
      </c>
      <c r="E181" s="98">
        <f>FORMULES!C46</f>
        <v>325</v>
      </c>
      <c r="F181" s="86">
        <f t="shared" si="86"/>
        <v>1485.453125</v>
      </c>
      <c r="G181" s="87">
        <f t="shared" si="87"/>
        <v>44.55</v>
      </c>
      <c r="H181" s="88">
        <f t="shared" si="88"/>
        <v>116.6080703125</v>
      </c>
      <c r="I181" s="88">
        <f t="shared" si="89"/>
        <v>35.61847275</v>
      </c>
      <c r="J181" s="88">
        <f t="shared" si="90"/>
        <v>75.68925459375</v>
      </c>
      <c r="K181" s="88">
        <f t="shared" si="91"/>
        <v>7.42051515625</v>
      </c>
      <c r="L181" s="88">
        <f t="shared" si="92"/>
        <v>14.133950546874999</v>
      </c>
      <c r="M181" s="88">
        <f t="shared" si="93"/>
        <v>1280.532861640625</v>
      </c>
      <c r="N181" s="88">
        <f t="shared" si="94"/>
        <v>8399.744943231994</v>
      </c>
    </row>
    <row r="182" spans="2:14" s="5" customFormat="1" ht="10.5" customHeight="1">
      <c r="B182" s="90">
        <v>6</v>
      </c>
      <c r="C182" s="90" t="s">
        <v>26</v>
      </c>
      <c r="D182" s="90">
        <f>FORMULES!B47</f>
        <v>333</v>
      </c>
      <c r="E182" s="98">
        <f>FORMULES!C47</f>
        <v>316</v>
      </c>
      <c r="F182" s="86">
        <f t="shared" si="86"/>
        <v>1444.3174999999999</v>
      </c>
      <c r="G182" s="87">
        <f t="shared" si="87"/>
        <v>43.32</v>
      </c>
      <c r="H182" s="88">
        <f t="shared" si="88"/>
        <v>113.37892374999998</v>
      </c>
      <c r="I182" s="88">
        <f t="shared" si="89"/>
        <v>34.632200999999995</v>
      </c>
      <c r="J182" s="88">
        <f t="shared" si="90"/>
        <v>73.59342712499999</v>
      </c>
      <c r="K182" s="88">
        <f t="shared" si="91"/>
        <v>7.215041875</v>
      </c>
      <c r="L182" s="88">
        <f t="shared" si="92"/>
        <v>13.742585762499997</v>
      </c>
      <c r="M182" s="88">
        <f t="shared" si="93"/>
        <v>1245.0753204874998</v>
      </c>
      <c r="N182" s="88">
        <f t="shared" si="94"/>
        <v>8167.1587200101885</v>
      </c>
    </row>
    <row r="183" spans="2:14" s="5" customFormat="1" ht="10.5" customHeight="1">
      <c r="B183" s="90">
        <v>5</v>
      </c>
      <c r="C183" s="90" t="s">
        <v>26</v>
      </c>
      <c r="D183" s="90">
        <f>FORMULES!B48</f>
        <v>323</v>
      </c>
      <c r="E183" s="98">
        <f>FORMULES!C48</f>
        <v>308</v>
      </c>
      <c r="F183" s="86">
        <f t="shared" si="86"/>
        <v>1407.7524999999998</v>
      </c>
      <c r="G183" s="87">
        <f t="shared" si="87"/>
        <v>42.21</v>
      </c>
      <c r="H183" s="88">
        <f t="shared" si="88"/>
        <v>110.50857124999999</v>
      </c>
      <c r="I183" s="88">
        <f t="shared" si="89"/>
        <v>33.755126999999995</v>
      </c>
      <c r="J183" s="88">
        <f t="shared" si="90"/>
        <v>71.72964487499999</v>
      </c>
      <c r="K183" s="88">
        <f t="shared" si="91"/>
        <v>7.032318125</v>
      </c>
      <c r="L183" s="88">
        <f t="shared" si="92"/>
        <v>13.394539287499999</v>
      </c>
      <c r="M183" s="88">
        <f t="shared" si="93"/>
        <v>1213.5422994624998</v>
      </c>
      <c r="N183" s="88">
        <f t="shared" si="94"/>
        <v>7960.31566128523</v>
      </c>
    </row>
    <row r="184" spans="2:14" s="5" customFormat="1" ht="10.5" customHeight="1">
      <c r="B184" s="90">
        <v>4</v>
      </c>
      <c r="C184" s="90" t="s">
        <v>26</v>
      </c>
      <c r="D184" s="90">
        <f>FORMULES!B49</f>
        <v>310</v>
      </c>
      <c r="E184" s="98">
        <f>FORMULES!C49</f>
        <v>300</v>
      </c>
      <c r="F184" s="86">
        <f t="shared" si="86"/>
        <v>1371.1875</v>
      </c>
      <c r="G184" s="87">
        <f t="shared" si="87"/>
        <v>41.13</v>
      </c>
      <c r="H184" s="88">
        <f t="shared" si="88"/>
        <v>107.63821875000001</v>
      </c>
      <c r="I184" s="88">
        <f t="shared" si="89"/>
        <v>32.8787514</v>
      </c>
      <c r="J184" s="88">
        <f t="shared" si="90"/>
        <v>69.867346725</v>
      </c>
      <c r="K184" s="88">
        <f t="shared" si="91"/>
        <v>6.849739875</v>
      </c>
      <c r="L184" s="88">
        <f t="shared" si="92"/>
        <v>0</v>
      </c>
      <c r="M184" s="88">
        <f t="shared" si="93"/>
        <v>1195.08344325</v>
      </c>
      <c r="N184" s="88">
        <f t="shared" si="94"/>
        <v>7839.233501839403</v>
      </c>
    </row>
    <row r="185" spans="2:14" s="5" customFormat="1" ht="10.5" customHeight="1">
      <c r="B185" s="90">
        <v>3</v>
      </c>
      <c r="C185" s="90" t="s">
        <v>27</v>
      </c>
      <c r="D185" s="90">
        <f>FORMULES!B50</f>
        <v>303</v>
      </c>
      <c r="E185" s="98">
        <f>FORMULES!C50</f>
        <v>295</v>
      </c>
      <c r="F185" s="86">
        <f t="shared" si="86"/>
        <v>1348.334375</v>
      </c>
      <c r="G185" s="87">
        <f t="shared" si="87"/>
        <v>40.86138749999999</v>
      </c>
      <c r="H185" s="88">
        <f t="shared" si="88"/>
        <v>105.8442484375</v>
      </c>
      <c r="I185" s="88">
        <f t="shared" si="89"/>
        <v>32.340477351000004</v>
      </c>
      <c r="J185" s="88">
        <f t="shared" si="90"/>
        <v>68.72351437087501</v>
      </c>
      <c r="K185" s="88">
        <f t="shared" si="91"/>
        <v>6.737599448125001</v>
      </c>
      <c r="L185" s="88">
        <f t="shared" si="92"/>
        <v>0</v>
      </c>
      <c r="M185" s="88">
        <f t="shared" si="93"/>
        <v>1175.5499228925</v>
      </c>
      <c r="N185" s="88">
        <f t="shared" si="94"/>
        <v>7711.102007707957</v>
      </c>
    </row>
    <row r="186" spans="2:14" s="5" customFormat="1" ht="10.5" customHeight="1">
      <c r="B186" s="90">
        <v>2</v>
      </c>
      <c r="C186" s="90" t="s">
        <v>27</v>
      </c>
      <c r="D186" s="90">
        <f>FORMULES!B51</f>
        <v>299</v>
      </c>
      <c r="E186" s="98">
        <f>FORMULES!C51</f>
        <v>292</v>
      </c>
      <c r="F186" s="86">
        <f t="shared" si="86"/>
        <v>1334.6225</v>
      </c>
      <c r="G186" s="87">
        <f t="shared" si="87"/>
        <v>40.86138749999999</v>
      </c>
      <c r="H186" s="88">
        <f t="shared" si="88"/>
        <v>104.76786625</v>
      </c>
      <c r="I186" s="88">
        <f t="shared" si="89"/>
        <v>32.021264901</v>
      </c>
      <c r="J186" s="88">
        <f t="shared" si="90"/>
        <v>68.045187914625</v>
      </c>
      <c r="K186" s="88">
        <f t="shared" si="91"/>
        <v>6.671096854375</v>
      </c>
      <c r="L186" s="88">
        <f t="shared" si="92"/>
        <v>0</v>
      </c>
      <c r="M186" s="88">
        <f t="shared" si="93"/>
        <v>1163.9784715800001</v>
      </c>
      <c r="N186" s="88">
        <f t="shared" si="94"/>
        <v>7635.198262822021</v>
      </c>
    </row>
    <row r="187" spans="2:14" s="5" customFormat="1" ht="10.5" customHeight="1">
      <c r="B187" s="90">
        <v>1</v>
      </c>
      <c r="C187" s="90" t="s">
        <v>28</v>
      </c>
      <c r="D187" s="90">
        <f>FORMULES!B52</f>
        <v>298</v>
      </c>
      <c r="E187" s="98">
        <f>FORMULES!C52</f>
        <v>291</v>
      </c>
      <c r="F187" s="86">
        <f t="shared" si="86"/>
        <v>1330.0518749999999</v>
      </c>
      <c r="G187" s="87">
        <f t="shared" si="87"/>
        <v>40.86138749999999</v>
      </c>
      <c r="H187" s="88">
        <f t="shared" si="88"/>
        <v>104.40907218749999</v>
      </c>
      <c r="I187" s="88">
        <f t="shared" si="89"/>
        <v>31.914860751000006</v>
      </c>
      <c r="J187" s="88">
        <f t="shared" si="90"/>
        <v>67.819079095875</v>
      </c>
      <c r="K187" s="88">
        <f t="shared" si="91"/>
        <v>6.648929323125001</v>
      </c>
      <c r="L187" s="88">
        <f t="shared" si="92"/>
        <v>0</v>
      </c>
      <c r="M187" s="88">
        <f t="shared" si="93"/>
        <v>1160.1213211425</v>
      </c>
      <c r="N187" s="88">
        <f t="shared" si="94"/>
        <v>7609.8970145267085</v>
      </c>
    </row>
    <row r="188" spans="2:14" s="5" customFormat="1" ht="10.5" customHeight="1">
      <c r="B188" s="91"/>
      <c r="C188" s="60"/>
      <c r="D188" s="60"/>
      <c r="E188" s="60"/>
      <c r="F188" s="135"/>
      <c r="G188" s="135"/>
      <c r="H188" s="93"/>
      <c r="I188" s="93"/>
      <c r="J188" s="93"/>
      <c r="K188" s="93"/>
      <c r="L188" s="93"/>
      <c r="M188" s="74"/>
      <c r="N188" s="88"/>
    </row>
    <row r="189" spans="2:14" s="5" customFormat="1" ht="10.5" customHeight="1">
      <c r="B189" s="76"/>
      <c r="C189" s="77"/>
      <c r="D189" s="293" t="s">
        <v>78</v>
      </c>
      <c r="E189" s="293"/>
      <c r="F189" s="293"/>
      <c r="G189" s="293"/>
      <c r="H189" s="293"/>
      <c r="I189" s="293"/>
      <c r="J189" s="94"/>
      <c r="K189" s="94"/>
      <c r="L189" s="94"/>
      <c r="M189" s="95" t="s">
        <v>62</v>
      </c>
      <c r="N189" s="88"/>
    </row>
    <row r="190" spans="2:14" s="5" customFormat="1" ht="10.5" customHeight="1">
      <c r="B190" s="132">
        <v>11</v>
      </c>
      <c r="C190" s="77"/>
      <c r="D190" s="143">
        <f>SUM(FORMULES!B28)</f>
        <v>388</v>
      </c>
      <c r="E190" s="143">
        <f>SUM(FORMULES!C28)</f>
        <v>355</v>
      </c>
      <c r="F190" s="86">
        <f aca="true" t="shared" si="95" ref="F190:F200">E190*PA/12</f>
        <v>1622.5718749999999</v>
      </c>
      <c r="G190" s="87">
        <f aca="true" t="shared" si="96" ref="G190:G200">IF(E190&gt;298,INT(F190)/100*3,IRPLANCHER3)</f>
        <v>48.66</v>
      </c>
      <c r="H190" s="88">
        <f aca="true" t="shared" si="97" ref="H190:H200">F190*pension</f>
        <v>127.3718921875</v>
      </c>
      <c r="I190" s="88">
        <f aca="true" t="shared" si="98" ref="I190:I200">((F190+G190)*97/100)*C.S.G.N.D</f>
        <v>38.906278050000004</v>
      </c>
      <c r="J190" s="88">
        <f aca="true" t="shared" si="99" ref="J190:J200">(F190+G190)*97/100*C.S.G.D</f>
        <v>82.67584085624999</v>
      </c>
      <c r="K190" s="88">
        <f aca="true" t="shared" si="100" ref="K190:K200">(F190+G190)*97/100*R.D.S</f>
        <v>8.10547459375</v>
      </c>
      <c r="L190" s="88">
        <f aca="true" t="shared" si="101" ref="L190:L200">IF((F190+G190)-H190&gt;Seuil*BRUT,((F190+G190)-H190)*1/100,0)</f>
        <v>15.438599828125</v>
      </c>
      <c r="M190" s="88">
        <f aca="true" t="shared" si="102" ref="M190:M200">(F190+G190)-(H190+I190+J190+K190+L190)</f>
        <v>1398.733789484375</v>
      </c>
      <c r="N190" s="88">
        <f aca="true" t="shared" si="103" ref="N190:N200">M190*6.55957</f>
        <v>9175.09220348802</v>
      </c>
    </row>
    <row r="191" spans="2:14" s="5" customFormat="1" ht="10.5" customHeight="1">
      <c r="B191" s="90">
        <v>10</v>
      </c>
      <c r="C191" s="90" t="s">
        <v>24</v>
      </c>
      <c r="D191" s="90">
        <f>FORMULES!B29</f>
        <v>364</v>
      </c>
      <c r="E191" s="91">
        <f>FORMULES!C29</f>
        <v>338</v>
      </c>
      <c r="F191" s="86">
        <f t="shared" si="95"/>
        <v>1544.87125</v>
      </c>
      <c r="G191" s="87">
        <f t="shared" si="96"/>
        <v>46.32</v>
      </c>
      <c r="H191" s="88">
        <f t="shared" si="97"/>
        <v>121.272393125</v>
      </c>
      <c r="I191" s="88">
        <f t="shared" si="98"/>
        <v>37.0429323</v>
      </c>
      <c r="J191" s="88">
        <f t="shared" si="99"/>
        <v>78.71623113749999</v>
      </c>
      <c r="K191" s="88">
        <f t="shared" si="100"/>
        <v>7.7172775625</v>
      </c>
      <c r="L191" s="88">
        <f t="shared" si="101"/>
        <v>14.699188568749998</v>
      </c>
      <c r="M191" s="88">
        <f t="shared" si="102"/>
        <v>1331.74322730625</v>
      </c>
      <c r="N191" s="88">
        <f t="shared" si="103"/>
        <v>8735.662921541258</v>
      </c>
    </row>
    <row r="192" spans="2:14" s="5" customFormat="1" ht="10.5" customHeight="1">
      <c r="B192" s="90">
        <v>9</v>
      </c>
      <c r="C192" s="90" t="s">
        <v>24</v>
      </c>
      <c r="D192" s="90">
        <f>FORMULES!B30</f>
        <v>348</v>
      </c>
      <c r="E192" s="91">
        <f>FORMULES!C30</f>
        <v>326</v>
      </c>
      <c r="F192" s="86">
        <f t="shared" si="95"/>
        <v>1490.02375</v>
      </c>
      <c r="G192" s="87">
        <f t="shared" si="96"/>
        <v>44.7</v>
      </c>
      <c r="H192" s="88">
        <f t="shared" si="97"/>
        <v>116.966864375</v>
      </c>
      <c r="I192" s="88">
        <f t="shared" si="98"/>
        <v>35.72836890000001</v>
      </c>
      <c r="J192" s="88">
        <f t="shared" si="99"/>
        <v>75.92278391250001</v>
      </c>
      <c r="K192" s="88">
        <f t="shared" si="100"/>
        <v>7.443410187500001</v>
      </c>
      <c r="L192" s="88">
        <f t="shared" si="101"/>
        <v>14.17756885625</v>
      </c>
      <c r="M192" s="88">
        <f t="shared" si="102"/>
        <v>1284.4847537687501</v>
      </c>
      <c r="N192" s="88">
        <f t="shared" si="103"/>
        <v>8425.66765627888</v>
      </c>
    </row>
    <row r="193" spans="2:14" s="5" customFormat="1" ht="10.5" customHeight="1">
      <c r="B193" s="90">
        <v>8</v>
      </c>
      <c r="C193" s="90" t="s">
        <v>24</v>
      </c>
      <c r="D193" s="90">
        <f>FORMULES!B31</f>
        <v>337</v>
      </c>
      <c r="E193" s="91">
        <f>FORMULES!C31</f>
        <v>319</v>
      </c>
      <c r="F193" s="86">
        <f t="shared" si="95"/>
        <v>1458.0293749999998</v>
      </c>
      <c r="G193" s="87">
        <f t="shared" si="96"/>
        <v>43.74</v>
      </c>
      <c r="H193" s="88">
        <f t="shared" si="97"/>
        <v>114.45530593749999</v>
      </c>
      <c r="I193" s="88">
        <f t="shared" si="98"/>
        <v>34.961191050000004</v>
      </c>
      <c r="J193" s="88">
        <f t="shared" si="99"/>
        <v>74.29253098125</v>
      </c>
      <c r="K193" s="88">
        <f t="shared" si="100"/>
        <v>7.2835814687500005</v>
      </c>
      <c r="L193" s="88">
        <f t="shared" si="101"/>
        <v>13.873140690624998</v>
      </c>
      <c r="M193" s="88">
        <f t="shared" si="102"/>
        <v>1256.9036248718749</v>
      </c>
      <c r="N193" s="88">
        <f t="shared" si="103"/>
        <v>8244.747310600804</v>
      </c>
    </row>
    <row r="194" spans="2:14" s="5" customFormat="1" ht="10.5" customHeight="1">
      <c r="B194" s="90">
        <v>7</v>
      </c>
      <c r="C194" s="90" t="s">
        <v>24</v>
      </c>
      <c r="D194" s="90">
        <f>FORMULES!B32</f>
        <v>328</v>
      </c>
      <c r="E194" s="91">
        <f>FORMULES!C32</f>
        <v>312</v>
      </c>
      <c r="F194" s="86">
        <f t="shared" si="95"/>
        <v>1426.0349999999999</v>
      </c>
      <c r="G194" s="87">
        <f t="shared" si="96"/>
        <v>42.78</v>
      </c>
      <c r="H194" s="88">
        <f t="shared" si="97"/>
        <v>111.94374749999999</v>
      </c>
      <c r="I194" s="88">
        <f t="shared" si="98"/>
        <v>34.1940132</v>
      </c>
      <c r="J194" s="88">
        <f t="shared" si="99"/>
        <v>72.66227805</v>
      </c>
      <c r="K194" s="88">
        <f t="shared" si="100"/>
        <v>7.12375275</v>
      </c>
      <c r="L194" s="88">
        <f t="shared" si="101"/>
        <v>13.568712524999999</v>
      </c>
      <c r="M194" s="88">
        <f t="shared" si="102"/>
        <v>1229.3224959749998</v>
      </c>
      <c r="N194" s="88">
        <f t="shared" si="103"/>
        <v>8063.8269649227295</v>
      </c>
    </row>
    <row r="195" spans="2:14" s="5" customFormat="1" ht="10.5" customHeight="1">
      <c r="B195" s="90">
        <v>6</v>
      </c>
      <c r="C195" s="90" t="s">
        <v>26</v>
      </c>
      <c r="D195" s="90">
        <f>FORMULES!B33</f>
        <v>318</v>
      </c>
      <c r="E195" s="91">
        <f>FORMULES!C33</f>
        <v>305</v>
      </c>
      <c r="F195" s="86">
        <f t="shared" si="95"/>
        <v>1394.0406249999999</v>
      </c>
      <c r="G195" s="87">
        <f t="shared" si="96"/>
        <v>41.82</v>
      </c>
      <c r="H195" s="88">
        <f t="shared" si="97"/>
        <v>109.43218906249999</v>
      </c>
      <c r="I195" s="88">
        <f t="shared" si="98"/>
        <v>33.42683535</v>
      </c>
      <c r="J195" s="88">
        <f t="shared" si="99"/>
        <v>71.03202511874998</v>
      </c>
      <c r="K195" s="88">
        <f t="shared" si="100"/>
        <v>6.963924031249999</v>
      </c>
      <c r="L195" s="88">
        <f t="shared" si="101"/>
        <v>13.264284359374999</v>
      </c>
      <c r="M195" s="88">
        <f t="shared" si="102"/>
        <v>1201.7413670781248</v>
      </c>
      <c r="N195" s="88">
        <f t="shared" si="103"/>
        <v>7882.906619244654</v>
      </c>
    </row>
    <row r="196" spans="2:14" s="5" customFormat="1" ht="10.5" customHeight="1">
      <c r="B196" s="90">
        <v>5</v>
      </c>
      <c r="C196" s="90" t="s">
        <v>26</v>
      </c>
      <c r="D196" s="90">
        <f>FORMULES!B34</f>
        <v>310</v>
      </c>
      <c r="E196" s="91">
        <f>FORMULES!C34</f>
        <v>300</v>
      </c>
      <c r="F196" s="86">
        <f t="shared" si="95"/>
        <v>1371.1875</v>
      </c>
      <c r="G196" s="87">
        <f t="shared" si="96"/>
        <v>41.13</v>
      </c>
      <c r="H196" s="88">
        <f t="shared" si="97"/>
        <v>107.63821875000001</v>
      </c>
      <c r="I196" s="88">
        <f t="shared" si="98"/>
        <v>32.8787514</v>
      </c>
      <c r="J196" s="88">
        <f t="shared" si="99"/>
        <v>69.867346725</v>
      </c>
      <c r="K196" s="88">
        <f t="shared" si="100"/>
        <v>6.849739875</v>
      </c>
      <c r="L196" s="88">
        <f t="shared" si="101"/>
        <v>0</v>
      </c>
      <c r="M196" s="88">
        <f t="shared" si="102"/>
        <v>1195.08344325</v>
      </c>
      <c r="N196" s="88">
        <f t="shared" si="103"/>
        <v>7839.233501839403</v>
      </c>
    </row>
    <row r="197" spans="2:14" s="5" customFormat="1" ht="10.5" customHeight="1">
      <c r="B197" s="90">
        <v>4</v>
      </c>
      <c r="C197" s="90" t="s">
        <v>26</v>
      </c>
      <c r="D197" s="90">
        <f>FORMULES!B35</f>
        <v>303</v>
      </c>
      <c r="E197" s="91">
        <f>FORMULES!C35</f>
        <v>295</v>
      </c>
      <c r="F197" s="86">
        <f t="shared" si="95"/>
        <v>1348.334375</v>
      </c>
      <c r="G197" s="87">
        <f t="shared" si="96"/>
        <v>40.86138749999999</v>
      </c>
      <c r="H197" s="88">
        <f t="shared" si="97"/>
        <v>105.8442484375</v>
      </c>
      <c r="I197" s="88">
        <f t="shared" si="98"/>
        <v>32.340477351000004</v>
      </c>
      <c r="J197" s="88">
        <f t="shared" si="99"/>
        <v>68.72351437087501</v>
      </c>
      <c r="K197" s="88">
        <f t="shared" si="100"/>
        <v>6.737599448125001</v>
      </c>
      <c r="L197" s="88">
        <f t="shared" si="101"/>
        <v>0</v>
      </c>
      <c r="M197" s="88">
        <f t="shared" si="102"/>
        <v>1175.5499228925</v>
      </c>
      <c r="N197" s="88">
        <f t="shared" si="103"/>
        <v>7711.102007707957</v>
      </c>
    </row>
    <row r="198" spans="2:14" s="5" customFormat="1" ht="10.5" customHeight="1">
      <c r="B198" s="90">
        <v>3</v>
      </c>
      <c r="C198" s="90" t="s">
        <v>27</v>
      </c>
      <c r="D198" s="90">
        <f>FORMULES!B36</f>
        <v>299</v>
      </c>
      <c r="E198" s="91">
        <f>FORMULES!C36</f>
        <v>292</v>
      </c>
      <c r="F198" s="86">
        <f t="shared" si="95"/>
        <v>1334.6225</v>
      </c>
      <c r="G198" s="87">
        <f t="shared" si="96"/>
        <v>40.86138749999999</v>
      </c>
      <c r="H198" s="88">
        <f t="shared" si="97"/>
        <v>104.76786625</v>
      </c>
      <c r="I198" s="88">
        <f t="shared" si="98"/>
        <v>32.021264901</v>
      </c>
      <c r="J198" s="88">
        <f t="shared" si="99"/>
        <v>68.045187914625</v>
      </c>
      <c r="K198" s="88">
        <f t="shared" si="100"/>
        <v>6.671096854375</v>
      </c>
      <c r="L198" s="88">
        <f t="shared" si="101"/>
        <v>0</v>
      </c>
      <c r="M198" s="88">
        <f t="shared" si="102"/>
        <v>1163.9784715800001</v>
      </c>
      <c r="N198" s="88">
        <f t="shared" si="103"/>
        <v>7635.198262822021</v>
      </c>
    </row>
    <row r="199" spans="2:14" s="5" customFormat="1" ht="10.5" customHeight="1">
      <c r="B199" s="90">
        <v>2</v>
      </c>
      <c r="C199" s="90" t="s">
        <v>27</v>
      </c>
      <c r="D199" s="90">
        <f>FORMULES!B37</f>
        <v>298</v>
      </c>
      <c r="E199" s="91">
        <f>FORMULES!C37</f>
        <v>291</v>
      </c>
      <c r="F199" s="86">
        <f t="shared" si="95"/>
        <v>1330.0518749999999</v>
      </c>
      <c r="G199" s="87">
        <f t="shared" si="96"/>
        <v>40.86138749999999</v>
      </c>
      <c r="H199" s="88">
        <f t="shared" si="97"/>
        <v>104.40907218749999</v>
      </c>
      <c r="I199" s="88">
        <f t="shared" si="98"/>
        <v>31.914860751000006</v>
      </c>
      <c r="J199" s="88">
        <f t="shared" si="99"/>
        <v>67.819079095875</v>
      </c>
      <c r="K199" s="88">
        <f t="shared" si="100"/>
        <v>6.648929323125001</v>
      </c>
      <c r="L199" s="88">
        <f t="shared" si="101"/>
        <v>0</v>
      </c>
      <c r="M199" s="88">
        <f t="shared" si="102"/>
        <v>1160.1213211425</v>
      </c>
      <c r="N199" s="88">
        <f t="shared" si="103"/>
        <v>7609.8970145267085</v>
      </c>
    </row>
    <row r="200" spans="2:14" s="5" customFormat="1" ht="10.5" customHeight="1">
      <c r="B200" s="90">
        <v>1</v>
      </c>
      <c r="C200" s="90" t="s">
        <v>28</v>
      </c>
      <c r="D200" s="90">
        <f>FORMULES!B38</f>
        <v>297</v>
      </c>
      <c r="E200" s="137">
        <f>FORMULES!C38</f>
        <v>290</v>
      </c>
      <c r="F200" s="86">
        <f t="shared" si="95"/>
        <v>1325.48125</v>
      </c>
      <c r="G200" s="87">
        <f t="shared" si="96"/>
        <v>40.86138749999999</v>
      </c>
      <c r="H200" s="88">
        <f t="shared" si="97"/>
        <v>104.050278125</v>
      </c>
      <c r="I200" s="88">
        <f t="shared" si="98"/>
        <v>31.808456601000007</v>
      </c>
      <c r="J200" s="88">
        <f t="shared" si="99"/>
        <v>67.592970277125</v>
      </c>
      <c r="K200" s="88">
        <f t="shared" si="100"/>
        <v>6.626761791875001</v>
      </c>
      <c r="L200" s="88">
        <f t="shared" si="101"/>
        <v>0</v>
      </c>
      <c r="M200" s="88">
        <f t="shared" si="102"/>
        <v>1156.2641707050002</v>
      </c>
      <c r="N200" s="88">
        <f t="shared" si="103"/>
        <v>7584.595766231398</v>
      </c>
    </row>
    <row r="201" spans="2:14" s="5" customFormat="1" ht="10.5" customHeight="1">
      <c r="B201" s="64"/>
      <c r="C201" s="138"/>
      <c r="D201" s="138"/>
      <c r="E201" s="138"/>
      <c r="F201" s="139"/>
      <c r="G201" s="139"/>
      <c r="H201" s="140"/>
      <c r="I201" s="140"/>
      <c r="J201" s="140"/>
      <c r="K201" s="140"/>
      <c r="L201" s="140"/>
      <c r="M201" s="141"/>
      <c r="N201" s="120"/>
    </row>
    <row r="202" spans="2:13" s="5" customFormat="1" ht="10.5" customHeight="1">
      <c r="B202" s="298" t="str">
        <f>FORMULES!E5</f>
        <v> -- Indemnité  de  Résidence  plancher  INM  298 ----- Prix point mensuel net : 3,857 euros (I.R. non comprise)</v>
      </c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38"/>
    </row>
  </sheetData>
  <mergeCells count="26">
    <mergeCell ref="D189:I189"/>
    <mergeCell ref="B202:L202"/>
    <mergeCell ref="H147:L147"/>
    <mergeCell ref="B148:E148"/>
    <mergeCell ref="D154:K154"/>
    <mergeCell ref="D163:K163"/>
    <mergeCell ref="B136:L136"/>
    <mergeCell ref="B141:M141"/>
    <mergeCell ref="B143:M143"/>
    <mergeCell ref="B145:M145"/>
    <mergeCell ref="B82:E82"/>
    <mergeCell ref="D88:K88"/>
    <mergeCell ref="D97:K97"/>
    <mergeCell ref="D123:I123"/>
    <mergeCell ref="B74:M74"/>
    <mergeCell ref="B76:M76"/>
    <mergeCell ref="B78:M78"/>
    <mergeCell ref="H81:L81"/>
    <mergeCell ref="D17:K17"/>
    <mergeCell ref="D26:K26"/>
    <mergeCell ref="D54:I54"/>
    <mergeCell ref="B68:M68"/>
    <mergeCell ref="B4:L4"/>
    <mergeCell ref="B7:L7"/>
    <mergeCell ref="G10:K10"/>
    <mergeCell ref="B11:E11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67"/>
  <sheetViews>
    <sheetView workbookViewId="0" topLeftCell="A130">
      <selection activeCell="M114" sqref="M114"/>
    </sheetView>
  </sheetViews>
  <sheetFormatPr defaultColWidth="11.421875" defaultRowHeight="12.75"/>
  <cols>
    <col min="1" max="1" width="4.7109375" style="0" customWidth="1"/>
    <col min="2" max="2" width="4.140625" style="0" customWidth="1"/>
    <col min="3" max="3" width="7.140625" style="0" customWidth="1"/>
    <col min="4" max="4" width="5.421875" style="0" customWidth="1"/>
    <col min="5" max="5" width="4.28125" style="0" customWidth="1"/>
    <col min="6" max="7" width="7.8515625" style="0" customWidth="1"/>
    <col min="8" max="8" width="10.28125" style="0" customWidth="1"/>
    <col min="9" max="10" width="5.7109375" style="0" customWidth="1"/>
    <col min="11" max="11" width="5.421875" style="0" customWidth="1"/>
    <col min="12" max="12" width="7.28125" style="0" customWidth="1"/>
    <col min="13" max="13" width="8.7109375" style="38" customWidth="1"/>
    <col min="14" max="14" width="8.140625" style="0" customWidth="1"/>
  </cols>
  <sheetData>
    <row r="4" ht="12.75">
      <c r="M4" s="146"/>
    </row>
    <row r="5" spans="2:13" ht="19.5" customHeight="1">
      <c r="B5" s="147"/>
      <c r="C5" s="290" t="s">
        <v>79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2:12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2.75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</row>
    <row r="8" spans="13:14" ht="12.75">
      <c r="M8"/>
      <c r="N8" s="41"/>
    </row>
    <row r="9" spans="3:13" ht="12.75" customHeight="1">
      <c r="C9" s="291" t="s">
        <v>35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</row>
    <row r="10" ht="12.75">
      <c r="M10"/>
    </row>
    <row r="11" ht="10.5" customHeight="1">
      <c r="M11"/>
    </row>
    <row r="12" spans="3:13" ht="14.25" customHeight="1">
      <c r="C12" s="5"/>
      <c r="D12" s="5"/>
      <c r="E12" s="5"/>
      <c r="F12" s="5"/>
      <c r="G12" s="5"/>
      <c r="H12" s="292" t="s">
        <v>36</v>
      </c>
      <c r="I12" s="292"/>
      <c r="J12" s="292"/>
      <c r="K12" s="292"/>
      <c r="L12" s="292"/>
      <c r="M12" s="44">
        <f>DATE</f>
        <v>39722</v>
      </c>
    </row>
    <row r="13" spans="3:13" ht="10.5" customHeight="1">
      <c r="C13" s="297" t="s">
        <v>80</v>
      </c>
      <c r="D13" s="297"/>
      <c r="E13" s="297"/>
      <c r="F13" s="297"/>
      <c r="G13" s="47"/>
      <c r="M13" s="48"/>
    </row>
    <row r="14" spans="3:13" ht="10.5" customHeight="1">
      <c r="C14" s="127"/>
      <c r="D14" s="128"/>
      <c r="E14" s="128"/>
      <c r="F14" s="128"/>
      <c r="G14" s="51"/>
      <c r="H14" s="50"/>
      <c r="I14" s="50"/>
      <c r="J14" s="50"/>
      <c r="K14" s="50"/>
      <c r="L14" s="50"/>
      <c r="M14" s="74"/>
    </row>
    <row r="15" spans="3:14" ht="10.5" customHeight="1">
      <c r="C15" s="49"/>
      <c r="D15" s="50"/>
      <c r="E15" s="51"/>
      <c r="F15" s="51"/>
      <c r="G15" s="52" t="s">
        <v>37</v>
      </c>
      <c r="H15" s="53"/>
      <c r="I15" s="53"/>
      <c r="J15" s="53"/>
      <c r="K15" s="53"/>
      <c r="L15" s="54"/>
      <c r="M15" s="55" t="s">
        <v>37</v>
      </c>
      <c r="N15" s="56" t="s">
        <v>38</v>
      </c>
    </row>
    <row r="16" spans="3:14" ht="10.5" customHeight="1">
      <c r="C16" s="57" t="s">
        <v>39</v>
      </c>
      <c r="D16" s="57" t="s">
        <v>40</v>
      </c>
      <c r="E16" s="57" t="s">
        <v>20</v>
      </c>
      <c r="F16" s="58" t="s">
        <v>21</v>
      </c>
      <c r="G16" s="59" t="s">
        <v>41</v>
      </c>
      <c r="H16" s="130" t="s">
        <v>4</v>
      </c>
      <c r="I16" s="57" t="s">
        <v>42</v>
      </c>
      <c r="J16" s="57" t="s">
        <v>42</v>
      </c>
      <c r="K16" s="57" t="s">
        <v>43</v>
      </c>
      <c r="L16" s="57" t="s">
        <v>44</v>
      </c>
      <c r="M16" s="61" t="s">
        <v>45</v>
      </c>
      <c r="N16" s="62" t="s">
        <v>46</v>
      </c>
    </row>
    <row r="17" spans="3:14" ht="10.5" customHeight="1">
      <c r="C17" s="63"/>
      <c r="D17" s="63" t="s">
        <v>47</v>
      </c>
      <c r="E17" s="63"/>
      <c r="F17" s="64"/>
      <c r="G17" s="65" t="s">
        <v>48</v>
      </c>
      <c r="H17" s="66">
        <v>0.0785</v>
      </c>
      <c r="I17" s="67">
        <v>0.024</v>
      </c>
      <c r="J17" s="67">
        <v>0.051</v>
      </c>
      <c r="K17" s="67">
        <v>0.005</v>
      </c>
      <c r="L17" s="67">
        <v>0.01</v>
      </c>
      <c r="M17" s="68" t="s">
        <v>48</v>
      </c>
      <c r="N17" s="69"/>
    </row>
    <row r="18" spans="3:14" ht="10.5" customHeight="1">
      <c r="C18" s="70"/>
      <c r="D18" s="71"/>
      <c r="E18" s="71"/>
      <c r="F18" s="71"/>
      <c r="G18" s="72"/>
      <c r="H18" s="73"/>
      <c r="I18" s="73"/>
      <c r="J18" s="73"/>
      <c r="K18" s="73"/>
      <c r="L18" s="73"/>
      <c r="M18" s="74"/>
      <c r="N18" s="75"/>
    </row>
    <row r="19" spans="3:14" ht="12.75">
      <c r="C19" s="76"/>
      <c r="D19" s="77"/>
      <c r="E19" s="300" t="s">
        <v>81</v>
      </c>
      <c r="F19" s="300"/>
      <c r="G19" s="300"/>
      <c r="H19" s="300"/>
      <c r="I19" s="300"/>
      <c r="J19" s="300"/>
      <c r="K19" s="300"/>
      <c r="L19" s="77"/>
      <c r="M19" s="80" t="s">
        <v>82</v>
      </c>
      <c r="N19" s="81"/>
    </row>
    <row r="20" spans="3:14" ht="12.75">
      <c r="C20" s="132">
        <v>7</v>
      </c>
      <c r="D20" s="82"/>
      <c r="E20" s="84">
        <f>SUM(FORMULES!B71)</f>
        <v>479</v>
      </c>
      <c r="F20" s="85">
        <f>SUM(FORMULES!C71)</f>
        <v>416</v>
      </c>
      <c r="G20" s="86">
        <f aca="true" t="shared" si="0" ref="G20:G26">F20*PA/12</f>
        <v>1901.3799999999999</v>
      </c>
      <c r="H20" s="87">
        <f aca="true" t="shared" si="1" ref="H20:H26">G20*pension</f>
        <v>149.25833</v>
      </c>
      <c r="I20" s="88">
        <f aca="true" t="shared" si="2" ref="I20:I26">(G20*97/100)*C.S.G.N.D</f>
        <v>44.264126399999995</v>
      </c>
      <c r="J20" s="88">
        <f aca="true" t="shared" si="3" ref="J20:J26">G20*97/100*C.S.G.D</f>
        <v>94.06126859999999</v>
      </c>
      <c r="K20" s="88">
        <f aca="true" t="shared" si="4" ref="K20:K26">G20*97/100*R.D.S</f>
        <v>9.221693</v>
      </c>
      <c r="L20" s="88">
        <f aca="true" t="shared" si="5" ref="L20:L26">IF(G20-H20&gt;Seuil*BRUT,(G20-H20)*1/100,0)</f>
        <v>17.5212167</v>
      </c>
      <c r="M20" s="89">
        <f aca="true" t="shared" si="6" ref="M20:M26">G20-(H20+I20+J20+K20+L20)</f>
        <v>1587.0533652999998</v>
      </c>
      <c r="N20" s="88">
        <f aca="true" t="shared" si="7" ref="N20:N26">M20*6.55957</f>
        <v>10410.38764342092</v>
      </c>
    </row>
    <row r="21" spans="3:14" ht="12.75">
      <c r="C21" s="132">
        <v>6</v>
      </c>
      <c r="D21" s="82" t="s">
        <v>24</v>
      </c>
      <c r="E21" s="84">
        <f>SUM(FORMULES!B72)</f>
        <v>449</v>
      </c>
      <c r="F21" s="85">
        <f>SUM(FORMULES!C72)</f>
        <v>394</v>
      </c>
      <c r="G21" s="86">
        <f t="shared" si="0"/>
        <v>1800.8262499999998</v>
      </c>
      <c r="H21" s="87">
        <f t="shared" si="1"/>
        <v>141.36486062499998</v>
      </c>
      <c r="I21" s="88">
        <f t="shared" si="2"/>
        <v>41.9232351</v>
      </c>
      <c r="J21" s="88">
        <f t="shared" si="3"/>
        <v>89.08687458749999</v>
      </c>
      <c r="K21" s="88">
        <f t="shared" si="4"/>
        <v>8.7340073125</v>
      </c>
      <c r="L21" s="88">
        <f t="shared" si="5"/>
        <v>16.59461389375</v>
      </c>
      <c r="M21" s="89">
        <f t="shared" si="6"/>
        <v>1503.1226584812498</v>
      </c>
      <c r="N21" s="88">
        <f t="shared" si="7"/>
        <v>9859.838296893851</v>
      </c>
    </row>
    <row r="22" spans="3:14" ht="12.75">
      <c r="C22" s="132">
        <v>5</v>
      </c>
      <c r="D22" s="82" t="s">
        <v>26</v>
      </c>
      <c r="E22" s="84">
        <f>SUM(FORMULES!B73)</f>
        <v>424</v>
      </c>
      <c r="F22" s="85">
        <f>SUM(FORMULES!C73)</f>
        <v>377</v>
      </c>
      <c r="G22" s="86">
        <f t="shared" si="0"/>
        <v>1723.125625</v>
      </c>
      <c r="H22" s="87">
        <f t="shared" si="1"/>
        <v>135.2653615625</v>
      </c>
      <c r="I22" s="88">
        <f t="shared" si="2"/>
        <v>40.11436455</v>
      </c>
      <c r="J22" s="88">
        <f t="shared" si="3"/>
        <v>85.24302466874998</v>
      </c>
      <c r="K22" s="88">
        <f t="shared" si="4"/>
        <v>8.357159281249999</v>
      </c>
      <c r="L22" s="88">
        <f t="shared" si="5"/>
        <v>15.878602634375</v>
      </c>
      <c r="M22" s="89">
        <f t="shared" si="6"/>
        <v>1438.267112303125</v>
      </c>
      <c r="N22" s="88">
        <f t="shared" si="7"/>
        <v>9434.413801850209</v>
      </c>
    </row>
    <row r="23" spans="3:14" ht="12.75">
      <c r="C23" s="91">
        <v>4</v>
      </c>
      <c r="D23" s="90" t="s">
        <v>26</v>
      </c>
      <c r="E23" s="84">
        <f>SUM(FORMULES!B74)</f>
        <v>396</v>
      </c>
      <c r="F23" s="60">
        <f>SUM(FORMULES!C74)</f>
        <v>360</v>
      </c>
      <c r="G23" s="86">
        <f t="shared" si="0"/>
        <v>1645.425</v>
      </c>
      <c r="H23" s="87">
        <f t="shared" si="1"/>
        <v>129.1658625</v>
      </c>
      <c r="I23" s="88">
        <f t="shared" si="2"/>
        <v>38.305494</v>
      </c>
      <c r="J23" s="88">
        <f t="shared" si="3"/>
        <v>81.39917474999999</v>
      </c>
      <c r="K23" s="88">
        <f t="shared" si="4"/>
        <v>7.98031125</v>
      </c>
      <c r="L23" s="88">
        <f t="shared" si="5"/>
        <v>15.162591375</v>
      </c>
      <c r="M23" s="89">
        <f t="shared" si="6"/>
        <v>1373.411566125</v>
      </c>
      <c r="N23" s="88">
        <f t="shared" si="7"/>
        <v>9008.989306806567</v>
      </c>
    </row>
    <row r="24" spans="3:14" ht="10.5" customHeight="1">
      <c r="C24" s="90">
        <v>3</v>
      </c>
      <c r="D24" s="90" t="s">
        <v>26</v>
      </c>
      <c r="E24" s="90">
        <f>SUM(FORMULES!B75)</f>
        <v>377</v>
      </c>
      <c r="F24" s="91">
        <f>SUM(FORMULES!C75)</f>
        <v>347</v>
      </c>
      <c r="G24" s="86">
        <f t="shared" si="0"/>
        <v>1586.006875</v>
      </c>
      <c r="H24" s="87">
        <f t="shared" si="1"/>
        <v>124.5015396875</v>
      </c>
      <c r="I24" s="88">
        <f t="shared" si="2"/>
        <v>36.92224005</v>
      </c>
      <c r="J24" s="88">
        <f t="shared" si="3"/>
        <v>78.45976010624999</v>
      </c>
      <c r="K24" s="88">
        <f t="shared" si="4"/>
        <v>7.692133343749999</v>
      </c>
      <c r="L24" s="88">
        <f t="shared" si="5"/>
        <v>14.615053353124999</v>
      </c>
      <c r="M24" s="89">
        <f t="shared" si="6"/>
        <v>1323.8161484593752</v>
      </c>
      <c r="N24" s="88">
        <f t="shared" si="7"/>
        <v>8683.664692949664</v>
      </c>
    </row>
    <row r="25" spans="3:14" ht="10.5" customHeight="1">
      <c r="C25" s="90">
        <v>2</v>
      </c>
      <c r="D25" s="90" t="s">
        <v>27</v>
      </c>
      <c r="E25" s="90">
        <f>SUM(FORMULES!B76)</f>
        <v>362</v>
      </c>
      <c r="F25" s="91">
        <f>SUM(FORMULES!C76)</f>
        <v>336</v>
      </c>
      <c r="G25" s="86">
        <f t="shared" si="0"/>
        <v>1535.7299999999998</v>
      </c>
      <c r="H25" s="87">
        <f t="shared" si="1"/>
        <v>120.55480499999999</v>
      </c>
      <c r="I25" s="88">
        <f t="shared" si="2"/>
        <v>35.751794399999994</v>
      </c>
      <c r="J25" s="88">
        <f t="shared" si="3"/>
        <v>75.97256309999997</v>
      </c>
      <c r="K25" s="88">
        <f t="shared" si="4"/>
        <v>7.448290499999999</v>
      </c>
      <c r="L25" s="88">
        <f t="shared" si="5"/>
        <v>14.151751949999998</v>
      </c>
      <c r="M25" s="89">
        <f t="shared" si="6"/>
        <v>1281.8507950499998</v>
      </c>
      <c r="N25" s="88">
        <f t="shared" si="7"/>
        <v>8408.390019686127</v>
      </c>
    </row>
    <row r="26" spans="3:14" ht="10.5" customHeight="1">
      <c r="C26" s="90">
        <v>1</v>
      </c>
      <c r="D26" s="90" t="s">
        <v>27</v>
      </c>
      <c r="E26" s="90">
        <f>SUM(FORMULES!B77)</f>
        <v>347</v>
      </c>
      <c r="F26" s="91">
        <f>SUM(FORMULES!C77)</f>
        <v>325</v>
      </c>
      <c r="G26" s="86">
        <f t="shared" si="0"/>
        <v>1485.453125</v>
      </c>
      <c r="H26" s="87">
        <f t="shared" si="1"/>
        <v>116.6080703125</v>
      </c>
      <c r="I26" s="88">
        <f t="shared" si="2"/>
        <v>34.58134875</v>
      </c>
      <c r="J26" s="88">
        <f t="shared" si="3"/>
        <v>73.48536609374999</v>
      </c>
      <c r="K26" s="88">
        <f t="shared" si="4"/>
        <v>7.204447656249999</v>
      </c>
      <c r="L26" s="88">
        <f t="shared" si="5"/>
        <v>13.688450546874998</v>
      </c>
      <c r="M26" s="89">
        <f t="shared" si="6"/>
        <v>1239.885441640625</v>
      </c>
      <c r="N26" s="88">
        <f t="shared" si="7"/>
        <v>8133.1153464225945</v>
      </c>
    </row>
    <row r="27" spans="3:14" ht="10.5" customHeight="1">
      <c r="C27" s="91"/>
      <c r="D27" s="60"/>
      <c r="E27" s="60"/>
      <c r="F27" s="60"/>
      <c r="G27" s="92"/>
      <c r="H27" s="93"/>
      <c r="I27" s="93"/>
      <c r="J27" s="93"/>
      <c r="K27" s="93"/>
      <c r="L27" s="93"/>
      <c r="M27" s="74"/>
      <c r="N27" s="88"/>
    </row>
    <row r="28" spans="3:14" ht="10.5" customHeight="1">
      <c r="C28" s="76"/>
      <c r="D28" s="77"/>
      <c r="E28" s="293" t="s">
        <v>83</v>
      </c>
      <c r="F28" s="293"/>
      <c r="G28" s="293"/>
      <c r="H28" s="293"/>
      <c r="I28" s="293"/>
      <c r="J28" s="293"/>
      <c r="K28" s="293"/>
      <c r="L28" s="77"/>
      <c r="M28" s="95" t="s">
        <v>54</v>
      </c>
      <c r="N28" s="88"/>
    </row>
    <row r="29" spans="3:14" ht="10.5" customHeight="1">
      <c r="C29" s="91">
        <v>11</v>
      </c>
      <c r="D29" s="97"/>
      <c r="E29" s="84">
        <f>SUM(FORMULES!B56)</f>
        <v>446</v>
      </c>
      <c r="F29" s="60">
        <f>SUM(FORMULES!C56)</f>
        <v>392</v>
      </c>
      <c r="G29" s="86">
        <f aca="true" t="shared" si="8" ref="G29:G39">F29*PA/12</f>
        <v>1791.6849999999997</v>
      </c>
      <c r="H29" s="87">
        <f aca="true" t="shared" si="9" ref="H29:H39">G29*pension</f>
        <v>140.64727249999999</v>
      </c>
      <c r="I29" s="88">
        <f aca="true" t="shared" si="10" ref="I29:I39">(G29*97/100)*C.S.G.N.D</f>
        <v>41.71042679999999</v>
      </c>
      <c r="J29" s="88">
        <f aca="true" t="shared" si="11" ref="J29:J39">G29*97/100*C.S.G.D</f>
        <v>88.63465694999998</v>
      </c>
      <c r="K29" s="88">
        <f aca="true" t="shared" si="12" ref="K29:K39">G29*97/100*R.D.S</f>
        <v>8.68967225</v>
      </c>
      <c r="L29" s="88">
        <f aca="true" t="shared" si="13" ref="L29:L39">IF(G29-H29&gt;Seuil*BRUT,(G29-H29)*1/100,0)</f>
        <v>16.510377274999996</v>
      </c>
      <c r="M29" s="89">
        <f aca="true" t="shared" si="14" ref="M29:M39">G29-(H29+I29+J29+K29+L29)</f>
        <v>1495.4925942249997</v>
      </c>
      <c r="N29" s="88">
        <f aca="true" t="shared" si="15" ref="N29:N39">M29*6.55957</f>
        <v>9809.788356300482</v>
      </c>
    </row>
    <row r="30" spans="3:14" ht="10.5" customHeight="1">
      <c r="C30" s="90">
        <v>10</v>
      </c>
      <c r="D30" s="90" t="s">
        <v>24</v>
      </c>
      <c r="E30" s="90">
        <f>FORMULES!B57</f>
        <v>427</v>
      </c>
      <c r="F30" s="98">
        <f>FORMULES!C57</f>
        <v>379</v>
      </c>
      <c r="G30" s="86">
        <f t="shared" si="8"/>
        <v>1732.266875</v>
      </c>
      <c r="H30" s="87">
        <f t="shared" si="9"/>
        <v>135.9829496875</v>
      </c>
      <c r="I30" s="88">
        <f t="shared" si="10"/>
        <v>40.32717285</v>
      </c>
      <c r="J30" s="88">
        <f t="shared" si="11"/>
        <v>85.69524230625</v>
      </c>
      <c r="K30" s="88">
        <f t="shared" si="12"/>
        <v>8.401494343749999</v>
      </c>
      <c r="L30" s="88">
        <f t="shared" si="13"/>
        <v>15.962839253125</v>
      </c>
      <c r="M30" s="89">
        <f t="shared" si="14"/>
        <v>1445.897176559375</v>
      </c>
      <c r="N30" s="88">
        <f t="shared" si="15"/>
        <v>9484.46374244358</v>
      </c>
    </row>
    <row r="31" spans="3:14" ht="10.5" customHeight="1">
      <c r="C31" s="90">
        <v>9</v>
      </c>
      <c r="D31" s="90" t="s">
        <v>24</v>
      </c>
      <c r="E31" s="90">
        <f>FORMULES!B58</f>
        <v>398</v>
      </c>
      <c r="F31" s="98">
        <f>FORMULES!C58</f>
        <v>362</v>
      </c>
      <c r="G31" s="86">
        <f t="shared" si="8"/>
        <v>1654.5662499999999</v>
      </c>
      <c r="H31" s="87">
        <f t="shared" si="9"/>
        <v>129.883450625</v>
      </c>
      <c r="I31" s="88">
        <f t="shared" si="10"/>
        <v>38.518302299999995</v>
      </c>
      <c r="J31" s="88">
        <f t="shared" si="11"/>
        <v>81.85139238749998</v>
      </c>
      <c r="K31" s="88">
        <f t="shared" si="12"/>
        <v>8.0246463125</v>
      </c>
      <c r="L31" s="88">
        <f t="shared" si="13"/>
        <v>15.246827993749998</v>
      </c>
      <c r="M31" s="89">
        <f t="shared" si="14"/>
        <v>1381.04163038125</v>
      </c>
      <c r="N31" s="88">
        <f t="shared" si="15"/>
        <v>9059.039247399935</v>
      </c>
    </row>
    <row r="32" spans="3:14" ht="10.5" customHeight="1">
      <c r="C32" s="90">
        <v>8</v>
      </c>
      <c r="D32" s="90" t="s">
        <v>24</v>
      </c>
      <c r="E32" s="90">
        <f>FORMULES!B59</f>
        <v>380</v>
      </c>
      <c r="F32" s="98">
        <f>FORMULES!C59</f>
        <v>350</v>
      </c>
      <c r="G32" s="86">
        <f t="shared" si="8"/>
        <v>1599.71875</v>
      </c>
      <c r="H32" s="87">
        <f t="shared" si="9"/>
        <v>125.577921875</v>
      </c>
      <c r="I32" s="88">
        <f t="shared" si="10"/>
        <v>37.2414525</v>
      </c>
      <c r="J32" s="88">
        <f t="shared" si="11"/>
        <v>79.13808656249999</v>
      </c>
      <c r="K32" s="88">
        <f t="shared" si="12"/>
        <v>7.758635937499999</v>
      </c>
      <c r="L32" s="88">
        <f t="shared" si="13"/>
        <v>14.741408281250001</v>
      </c>
      <c r="M32" s="89">
        <f t="shared" si="14"/>
        <v>1335.2612448437499</v>
      </c>
      <c r="N32" s="88">
        <f t="shared" si="15"/>
        <v>8758.739603839716</v>
      </c>
    </row>
    <row r="33" spans="3:14" ht="10.5" customHeight="1">
      <c r="C33" s="90">
        <v>7</v>
      </c>
      <c r="D33" s="90" t="s">
        <v>24</v>
      </c>
      <c r="E33" s="90">
        <f>FORMULES!B60</f>
        <v>364</v>
      </c>
      <c r="F33" s="98">
        <f>FORMULES!C60</f>
        <v>338</v>
      </c>
      <c r="G33" s="86">
        <f t="shared" si="8"/>
        <v>1544.87125</v>
      </c>
      <c r="H33" s="87">
        <f t="shared" si="9"/>
        <v>121.272393125</v>
      </c>
      <c r="I33" s="88">
        <f t="shared" si="10"/>
        <v>35.96460269999999</v>
      </c>
      <c r="J33" s="88">
        <f t="shared" si="11"/>
        <v>76.42478073749999</v>
      </c>
      <c r="K33" s="88">
        <f t="shared" si="12"/>
        <v>7.492625562499999</v>
      </c>
      <c r="L33" s="88">
        <f t="shared" si="13"/>
        <v>14.235988568749999</v>
      </c>
      <c r="M33" s="89">
        <f t="shared" si="14"/>
        <v>1289.4808593062498</v>
      </c>
      <c r="N33" s="88">
        <f t="shared" si="15"/>
        <v>8458.439960279497</v>
      </c>
    </row>
    <row r="34" spans="3:14" ht="10.5" customHeight="1">
      <c r="C34" s="90">
        <v>6</v>
      </c>
      <c r="D34" s="90" t="s">
        <v>26</v>
      </c>
      <c r="E34" s="90">
        <f>FORMULES!B61</f>
        <v>351</v>
      </c>
      <c r="F34" s="98">
        <f>FORMULES!C61</f>
        <v>328</v>
      </c>
      <c r="G34" s="86">
        <f t="shared" si="8"/>
        <v>1499.165</v>
      </c>
      <c r="H34" s="87">
        <f t="shared" si="9"/>
        <v>117.68445249999999</v>
      </c>
      <c r="I34" s="88">
        <f t="shared" si="10"/>
        <v>34.900561200000006</v>
      </c>
      <c r="J34" s="88">
        <f t="shared" si="11"/>
        <v>74.16369255000001</v>
      </c>
      <c r="K34" s="88">
        <f t="shared" si="12"/>
        <v>7.270950250000001</v>
      </c>
      <c r="L34" s="88">
        <f t="shared" si="13"/>
        <v>13.814805475</v>
      </c>
      <c r="M34" s="89">
        <f t="shared" si="14"/>
        <v>1251.330538025</v>
      </c>
      <c r="N34" s="88">
        <f t="shared" si="15"/>
        <v>8208.190257312648</v>
      </c>
    </row>
    <row r="35" spans="3:14" ht="10.5" customHeight="1">
      <c r="C35" s="90">
        <v>5</v>
      </c>
      <c r="D35" s="90" t="s">
        <v>26</v>
      </c>
      <c r="E35" s="90">
        <f>FORMULES!B62</f>
        <v>336</v>
      </c>
      <c r="F35" s="98">
        <f>FORMULES!C62</f>
        <v>318</v>
      </c>
      <c r="G35" s="86">
        <f t="shared" si="8"/>
        <v>1453.4587499999998</v>
      </c>
      <c r="H35" s="87">
        <f t="shared" si="9"/>
        <v>114.09651187499999</v>
      </c>
      <c r="I35" s="88">
        <f t="shared" si="10"/>
        <v>33.83651969999999</v>
      </c>
      <c r="J35" s="88">
        <f t="shared" si="11"/>
        <v>71.90260436249997</v>
      </c>
      <c r="K35" s="88">
        <f t="shared" si="12"/>
        <v>7.049274937499998</v>
      </c>
      <c r="L35" s="88">
        <f t="shared" si="13"/>
        <v>13.393622381249997</v>
      </c>
      <c r="M35" s="89">
        <f t="shared" si="14"/>
        <v>1213.18021674375</v>
      </c>
      <c r="N35" s="88">
        <f t="shared" si="15"/>
        <v>7957.9405543458</v>
      </c>
    </row>
    <row r="36" spans="3:14" ht="10.5" customHeight="1">
      <c r="C36" s="90">
        <v>4</v>
      </c>
      <c r="D36" s="90" t="s">
        <v>26</v>
      </c>
      <c r="E36" s="90">
        <f>FORMULES!B63</f>
        <v>322</v>
      </c>
      <c r="F36" s="98">
        <f>FORMULES!C63</f>
        <v>308</v>
      </c>
      <c r="G36" s="86">
        <f t="shared" si="8"/>
        <v>1407.7524999999998</v>
      </c>
      <c r="H36" s="87">
        <f t="shared" si="9"/>
        <v>110.50857124999999</v>
      </c>
      <c r="I36" s="88">
        <f t="shared" si="10"/>
        <v>32.772478199999995</v>
      </c>
      <c r="J36" s="88">
        <f t="shared" si="11"/>
        <v>69.64151617499999</v>
      </c>
      <c r="K36" s="88">
        <f t="shared" si="12"/>
        <v>6.8275996249999995</v>
      </c>
      <c r="L36" s="88">
        <f t="shared" si="13"/>
        <v>0</v>
      </c>
      <c r="M36" s="89">
        <f t="shared" si="14"/>
        <v>1188.0023347499998</v>
      </c>
      <c r="N36" s="88">
        <f t="shared" si="15"/>
        <v>7792.784474956056</v>
      </c>
    </row>
    <row r="37" spans="3:14" ht="10.5" customHeight="1">
      <c r="C37" s="90">
        <v>3</v>
      </c>
      <c r="D37" s="90" t="s">
        <v>27</v>
      </c>
      <c r="E37" s="90">
        <f>FORMULES!B64</f>
        <v>307</v>
      </c>
      <c r="F37" s="98">
        <f>FORMULES!C64</f>
        <v>298</v>
      </c>
      <c r="G37" s="86">
        <f t="shared" si="8"/>
        <v>1362.0462499999999</v>
      </c>
      <c r="H37" s="87">
        <f t="shared" si="9"/>
        <v>106.92063062499999</v>
      </c>
      <c r="I37" s="88">
        <f t="shared" si="10"/>
        <v>31.708436699999996</v>
      </c>
      <c r="J37" s="88">
        <f t="shared" si="11"/>
        <v>67.38042798749998</v>
      </c>
      <c r="K37" s="88">
        <f t="shared" si="12"/>
        <v>6.605924312499999</v>
      </c>
      <c r="L37" s="88">
        <f t="shared" si="13"/>
        <v>0</v>
      </c>
      <c r="M37" s="89">
        <f t="shared" si="14"/>
        <v>1149.430830375</v>
      </c>
      <c r="N37" s="88">
        <f t="shared" si="15"/>
        <v>7539.771992002938</v>
      </c>
    </row>
    <row r="38" spans="3:14" ht="10.5" customHeight="1">
      <c r="C38" s="90">
        <v>2</v>
      </c>
      <c r="D38" s="90" t="s">
        <v>27</v>
      </c>
      <c r="E38" s="90">
        <f>FORMULES!B65</f>
        <v>302</v>
      </c>
      <c r="F38" s="98">
        <f>FORMULES!C65</f>
        <v>294</v>
      </c>
      <c r="G38" s="86">
        <f t="shared" si="8"/>
        <v>1343.7637499999998</v>
      </c>
      <c r="H38" s="87">
        <f t="shared" si="9"/>
        <v>105.48545437499999</v>
      </c>
      <c r="I38" s="88">
        <f t="shared" si="10"/>
        <v>31.282820099999995</v>
      </c>
      <c r="J38" s="88">
        <f t="shared" si="11"/>
        <v>66.47599271249999</v>
      </c>
      <c r="K38" s="88">
        <f t="shared" si="12"/>
        <v>6.517254187499999</v>
      </c>
      <c r="L38" s="88">
        <f t="shared" si="13"/>
        <v>0</v>
      </c>
      <c r="M38" s="89">
        <f t="shared" si="14"/>
        <v>1134.0022286249998</v>
      </c>
      <c r="N38" s="88">
        <f t="shared" si="15"/>
        <v>7438.56699882169</v>
      </c>
    </row>
    <row r="39" spans="3:14" ht="10.5" customHeight="1">
      <c r="C39" s="90">
        <v>1</v>
      </c>
      <c r="D39" s="90" t="s">
        <v>28</v>
      </c>
      <c r="E39" s="90">
        <f>FORMULES!B66</f>
        <v>299</v>
      </c>
      <c r="F39" s="98">
        <f>FORMULES!C66</f>
        <v>292</v>
      </c>
      <c r="G39" s="86">
        <f t="shared" si="8"/>
        <v>1334.6225</v>
      </c>
      <c r="H39" s="87">
        <f t="shared" si="9"/>
        <v>104.76786625</v>
      </c>
      <c r="I39" s="88">
        <f t="shared" si="10"/>
        <v>31.0700118</v>
      </c>
      <c r="J39" s="88">
        <f t="shared" si="11"/>
        <v>66.02377507499999</v>
      </c>
      <c r="K39" s="88">
        <f t="shared" si="12"/>
        <v>6.472919125</v>
      </c>
      <c r="L39" s="88">
        <f t="shared" si="13"/>
        <v>0</v>
      </c>
      <c r="M39" s="89">
        <f t="shared" si="14"/>
        <v>1126.2879277499999</v>
      </c>
      <c r="N39" s="88">
        <f t="shared" si="15"/>
        <v>7387.964502231067</v>
      </c>
    </row>
    <row r="40" spans="3:14" ht="10.5" customHeight="1">
      <c r="C40" s="91"/>
      <c r="D40" s="60"/>
      <c r="E40" s="99"/>
      <c r="F40" s="60"/>
      <c r="G40" s="92"/>
      <c r="H40" s="93"/>
      <c r="I40" s="93"/>
      <c r="J40" s="93"/>
      <c r="K40" s="93"/>
      <c r="L40" s="93"/>
      <c r="M40" s="74"/>
      <c r="N40" s="88"/>
    </row>
    <row r="41" spans="3:14" ht="10.5" customHeight="1">
      <c r="C41" s="76"/>
      <c r="D41" s="77"/>
      <c r="E41" s="293" t="s">
        <v>79</v>
      </c>
      <c r="F41" s="293"/>
      <c r="G41" s="293"/>
      <c r="H41" s="94"/>
      <c r="I41" s="100"/>
      <c r="J41" s="100"/>
      <c r="K41" s="100"/>
      <c r="L41" s="94"/>
      <c r="M41" s="95" t="s">
        <v>58</v>
      </c>
      <c r="N41" s="88"/>
    </row>
    <row r="42" spans="3:14" ht="10.5" customHeight="1">
      <c r="C42" s="91">
        <v>11</v>
      </c>
      <c r="D42" s="97"/>
      <c r="E42" s="85">
        <f>SUM(FORMULES!B42)</f>
        <v>413</v>
      </c>
      <c r="F42" s="90">
        <f>SUM(FORMULES!C42)</f>
        <v>369</v>
      </c>
      <c r="G42" s="86">
        <f aca="true" t="shared" si="16" ref="G42:G52">F42*PA/12</f>
        <v>1686.5606249999998</v>
      </c>
      <c r="H42" s="87">
        <f aca="true" t="shared" si="17" ref="H42:H52">G42*pension</f>
        <v>132.39500906249998</v>
      </c>
      <c r="I42" s="88">
        <f aca="true" t="shared" si="18" ref="I42:I52">(G42*97/100)*C.S.G.N.D</f>
        <v>39.263131349999995</v>
      </c>
      <c r="J42" s="88">
        <f aca="true" t="shared" si="19" ref="J42:J52">G42*97/100*C.S.G.D</f>
        <v>83.43415411874999</v>
      </c>
      <c r="K42" s="88">
        <f aca="true" t="shared" si="20" ref="K42:K52">G42*97/100*R.D.S</f>
        <v>8.17981903125</v>
      </c>
      <c r="L42" s="88">
        <f aca="true" t="shared" si="21" ref="L42:L52">IF(G42-H42&gt;Seuil*BRUT,(G42-H42)*1/100,0)</f>
        <v>15.541656159374998</v>
      </c>
      <c r="M42" s="89">
        <f aca="true" t="shared" si="22" ref="M42:M52">G42-(H42+I42+J42+K42+L42)</f>
        <v>1407.746855278125</v>
      </c>
      <c r="N42" s="88">
        <f aca="true" t="shared" si="23" ref="N42:N52">M42*6.55957</f>
        <v>9234.21403947673</v>
      </c>
    </row>
    <row r="43" spans="3:14" ht="10.5" customHeight="1">
      <c r="C43" s="90">
        <v>10</v>
      </c>
      <c r="D43" s="90" t="s">
        <v>24</v>
      </c>
      <c r="E43" s="90">
        <f>FORMULES!B43</f>
        <v>389</v>
      </c>
      <c r="F43" s="98">
        <f>FORMULES!C43</f>
        <v>356</v>
      </c>
      <c r="G43" s="86">
        <f t="shared" si="16"/>
        <v>1627.1425</v>
      </c>
      <c r="H43" s="87">
        <f t="shared" si="17"/>
        <v>127.73068624999999</v>
      </c>
      <c r="I43" s="88">
        <f t="shared" si="18"/>
        <v>37.8798774</v>
      </c>
      <c r="J43" s="88">
        <f t="shared" si="19"/>
        <v>80.49473947499999</v>
      </c>
      <c r="K43" s="88">
        <f t="shared" si="20"/>
        <v>7.891641124999999</v>
      </c>
      <c r="L43" s="88">
        <f t="shared" si="21"/>
        <v>14.9941181375</v>
      </c>
      <c r="M43" s="89">
        <f t="shared" si="22"/>
        <v>1358.1514376124999</v>
      </c>
      <c r="N43" s="88">
        <f t="shared" si="23"/>
        <v>8908.889425619825</v>
      </c>
    </row>
    <row r="44" spans="3:14" ht="10.5" customHeight="1">
      <c r="C44" s="90">
        <v>9</v>
      </c>
      <c r="D44" s="90" t="s">
        <v>24</v>
      </c>
      <c r="E44" s="90">
        <f>FORMULES!B44</f>
        <v>374</v>
      </c>
      <c r="F44" s="98">
        <f>FORMULES!C44</f>
        <v>345</v>
      </c>
      <c r="G44" s="86">
        <f t="shared" si="16"/>
        <v>1576.8656249999997</v>
      </c>
      <c r="H44" s="87">
        <f t="shared" si="17"/>
        <v>123.78395156249998</v>
      </c>
      <c r="I44" s="88">
        <f t="shared" si="18"/>
        <v>36.70943174999999</v>
      </c>
      <c r="J44" s="88">
        <f t="shared" si="19"/>
        <v>78.00754246874999</v>
      </c>
      <c r="K44" s="88">
        <f t="shared" si="20"/>
        <v>7.647798281249999</v>
      </c>
      <c r="L44" s="88">
        <f t="shared" si="21"/>
        <v>14.530816734374996</v>
      </c>
      <c r="M44" s="89">
        <f t="shared" si="22"/>
        <v>1316.1860842031247</v>
      </c>
      <c r="N44" s="88">
        <f t="shared" si="23"/>
        <v>8633.61475235629</v>
      </c>
    </row>
    <row r="45" spans="3:14" ht="10.5" customHeight="1">
      <c r="C45" s="90">
        <v>8</v>
      </c>
      <c r="D45" s="90" t="s">
        <v>24</v>
      </c>
      <c r="E45" s="90">
        <f>FORMULES!B45</f>
        <v>360</v>
      </c>
      <c r="F45" s="98">
        <f>FORMULES!C45</f>
        <v>335</v>
      </c>
      <c r="G45" s="86">
        <f t="shared" si="16"/>
        <v>1531.159375</v>
      </c>
      <c r="H45" s="87">
        <f t="shared" si="17"/>
        <v>120.19601093749999</v>
      </c>
      <c r="I45" s="88">
        <f t="shared" si="18"/>
        <v>35.645390250000005</v>
      </c>
      <c r="J45" s="88">
        <f t="shared" si="19"/>
        <v>75.74645428125001</v>
      </c>
      <c r="K45" s="88">
        <f t="shared" si="20"/>
        <v>7.4261229687500006</v>
      </c>
      <c r="L45" s="88">
        <f t="shared" si="21"/>
        <v>14.109633640624999</v>
      </c>
      <c r="M45" s="89">
        <f t="shared" si="22"/>
        <v>1278.035762921875</v>
      </c>
      <c r="N45" s="88">
        <f t="shared" si="23"/>
        <v>8383.365049389444</v>
      </c>
    </row>
    <row r="46" spans="3:14" ht="10.5" customHeight="1">
      <c r="C46" s="90">
        <v>7</v>
      </c>
      <c r="D46" s="90" t="s">
        <v>24</v>
      </c>
      <c r="E46" s="90">
        <f>FORMULES!B46</f>
        <v>347</v>
      </c>
      <c r="F46" s="98">
        <f>FORMULES!C46</f>
        <v>325</v>
      </c>
      <c r="G46" s="86">
        <f t="shared" si="16"/>
        <v>1485.453125</v>
      </c>
      <c r="H46" s="87">
        <f t="shared" si="17"/>
        <v>116.6080703125</v>
      </c>
      <c r="I46" s="88">
        <f t="shared" si="18"/>
        <v>34.58134875</v>
      </c>
      <c r="J46" s="88">
        <f t="shared" si="19"/>
        <v>73.48536609374999</v>
      </c>
      <c r="K46" s="88">
        <f t="shared" si="20"/>
        <v>7.204447656249999</v>
      </c>
      <c r="L46" s="88">
        <f t="shared" si="21"/>
        <v>13.688450546874998</v>
      </c>
      <c r="M46" s="89">
        <f t="shared" si="22"/>
        <v>1239.885441640625</v>
      </c>
      <c r="N46" s="88">
        <f t="shared" si="23"/>
        <v>8133.1153464225945</v>
      </c>
    </row>
    <row r="47" spans="3:14" ht="10.5" customHeight="1">
      <c r="C47" s="90">
        <v>6</v>
      </c>
      <c r="D47" s="90" t="s">
        <v>26</v>
      </c>
      <c r="E47" s="90">
        <f>FORMULES!B47</f>
        <v>333</v>
      </c>
      <c r="F47" s="98">
        <f>FORMULES!C47</f>
        <v>316</v>
      </c>
      <c r="G47" s="86">
        <f t="shared" si="16"/>
        <v>1444.3174999999999</v>
      </c>
      <c r="H47" s="87">
        <f t="shared" si="17"/>
        <v>113.37892374999998</v>
      </c>
      <c r="I47" s="88">
        <f t="shared" si="18"/>
        <v>33.6237114</v>
      </c>
      <c r="J47" s="88">
        <f t="shared" si="19"/>
        <v>71.45038672499999</v>
      </c>
      <c r="K47" s="88">
        <f t="shared" si="20"/>
        <v>7.004939874999999</v>
      </c>
      <c r="L47" s="88">
        <f t="shared" si="21"/>
        <v>13.309385762499998</v>
      </c>
      <c r="M47" s="89">
        <f t="shared" si="22"/>
        <v>1205.5501524874999</v>
      </c>
      <c r="N47" s="88">
        <f t="shared" si="23"/>
        <v>7907.890613752429</v>
      </c>
    </row>
    <row r="48" spans="3:14" ht="10.5" customHeight="1">
      <c r="C48" s="90">
        <v>5</v>
      </c>
      <c r="D48" s="90" t="s">
        <v>26</v>
      </c>
      <c r="E48" s="90">
        <f>FORMULES!B48</f>
        <v>323</v>
      </c>
      <c r="F48" s="98">
        <f>FORMULES!C48</f>
        <v>308</v>
      </c>
      <c r="G48" s="86">
        <f t="shared" si="16"/>
        <v>1407.7524999999998</v>
      </c>
      <c r="H48" s="87">
        <f t="shared" si="17"/>
        <v>110.50857124999999</v>
      </c>
      <c r="I48" s="88">
        <f t="shared" si="18"/>
        <v>32.772478199999995</v>
      </c>
      <c r="J48" s="88">
        <f t="shared" si="19"/>
        <v>69.64151617499999</v>
      </c>
      <c r="K48" s="88">
        <f t="shared" si="20"/>
        <v>6.8275996249999995</v>
      </c>
      <c r="L48" s="88">
        <f t="shared" si="21"/>
        <v>0</v>
      </c>
      <c r="M48" s="89">
        <f t="shared" si="22"/>
        <v>1188.0023347499998</v>
      </c>
      <c r="N48" s="88">
        <f t="shared" si="23"/>
        <v>7792.784474956056</v>
      </c>
    </row>
    <row r="49" spans="3:14" ht="10.5" customHeight="1">
      <c r="C49" s="90">
        <v>4</v>
      </c>
      <c r="D49" s="90" t="s">
        <v>26</v>
      </c>
      <c r="E49" s="90">
        <f>FORMULES!B49</f>
        <v>310</v>
      </c>
      <c r="F49" s="98">
        <f>FORMULES!C49</f>
        <v>300</v>
      </c>
      <c r="G49" s="86">
        <f t="shared" si="16"/>
        <v>1371.1875</v>
      </c>
      <c r="H49" s="87">
        <f t="shared" si="17"/>
        <v>107.63821875000001</v>
      </c>
      <c r="I49" s="88">
        <f t="shared" si="18"/>
        <v>31.921245000000003</v>
      </c>
      <c r="J49" s="88">
        <f t="shared" si="19"/>
        <v>67.832645625</v>
      </c>
      <c r="K49" s="88">
        <f t="shared" si="20"/>
        <v>6.650259375000001</v>
      </c>
      <c r="L49" s="88">
        <f t="shared" si="21"/>
        <v>0</v>
      </c>
      <c r="M49" s="89">
        <f t="shared" si="22"/>
        <v>1157.14513125</v>
      </c>
      <c r="N49" s="88">
        <f t="shared" si="23"/>
        <v>7590.374488593563</v>
      </c>
    </row>
    <row r="50" spans="3:14" ht="10.5" customHeight="1">
      <c r="C50" s="90">
        <v>3</v>
      </c>
      <c r="D50" s="90" t="s">
        <v>27</v>
      </c>
      <c r="E50" s="90">
        <f>FORMULES!B50</f>
        <v>303</v>
      </c>
      <c r="F50" s="98">
        <f>FORMULES!C50</f>
        <v>295</v>
      </c>
      <c r="G50" s="86">
        <f t="shared" si="16"/>
        <v>1348.334375</v>
      </c>
      <c r="H50" s="87">
        <f t="shared" si="17"/>
        <v>105.8442484375</v>
      </c>
      <c r="I50" s="88">
        <f t="shared" si="18"/>
        <v>31.38922425</v>
      </c>
      <c r="J50" s="88">
        <f t="shared" si="19"/>
        <v>66.70210153125</v>
      </c>
      <c r="K50" s="88">
        <f t="shared" si="20"/>
        <v>6.53942171875</v>
      </c>
      <c r="L50" s="88">
        <f t="shared" si="21"/>
        <v>0</v>
      </c>
      <c r="M50" s="89">
        <f t="shared" si="22"/>
        <v>1137.8593790625</v>
      </c>
      <c r="N50" s="88">
        <f t="shared" si="23"/>
        <v>7463.868247117003</v>
      </c>
    </row>
    <row r="51" spans="3:14" ht="10.5" customHeight="1">
      <c r="C51" s="90">
        <v>2</v>
      </c>
      <c r="D51" s="90" t="s">
        <v>27</v>
      </c>
      <c r="E51" s="90">
        <f>FORMULES!B51</f>
        <v>299</v>
      </c>
      <c r="F51" s="98">
        <f>FORMULES!C51</f>
        <v>292</v>
      </c>
      <c r="G51" s="86">
        <f t="shared" si="16"/>
        <v>1334.6225</v>
      </c>
      <c r="H51" s="87">
        <f t="shared" si="17"/>
        <v>104.76786625</v>
      </c>
      <c r="I51" s="88">
        <f t="shared" si="18"/>
        <v>31.0700118</v>
      </c>
      <c r="J51" s="88">
        <f t="shared" si="19"/>
        <v>66.02377507499999</v>
      </c>
      <c r="K51" s="88">
        <f t="shared" si="20"/>
        <v>6.472919125</v>
      </c>
      <c r="L51" s="88">
        <f t="shared" si="21"/>
        <v>0</v>
      </c>
      <c r="M51" s="89">
        <f t="shared" si="22"/>
        <v>1126.2879277499999</v>
      </c>
      <c r="N51" s="88">
        <f t="shared" si="23"/>
        <v>7387.964502231067</v>
      </c>
    </row>
    <row r="52" spans="3:14" ht="10.5" customHeight="1">
      <c r="C52" s="90">
        <v>1</v>
      </c>
      <c r="D52" s="90" t="s">
        <v>28</v>
      </c>
      <c r="E52" s="90">
        <f>FORMULES!B52</f>
        <v>298</v>
      </c>
      <c r="F52" s="91">
        <f>FORMULES!C52</f>
        <v>291</v>
      </c>
      <c r="G52" s="86">
        <f t="shared" si="16"/>
        <v>1330.0518749999999</v>
      </c>
      <c r="H52" s="87">
        <f t="shared" si="17"/>
        <v>104.40907218749999</v>
      </c>
      <c r="I52" s="88">
        <f t="shared" si="18"/>
        <v>30.963607649999997</v>
      </c>
      <c r="J52" s="88">
        <f t="shared" si="19"/>
        <v>65.79766625624998</v>
      </c>
      <c r="K52" s="88">
        <f t="shared" si="20"/>
        <v>6.450751593749999</v>
      </c>
      <c r="L52" s="88">
        <f t="shared" si="21"/>
        <v>0</v>
      </c>
      <c r="M52" s="89">
        <f t="shared" si="22"/>
        <v>1122.4307773125</v>
      </c>
      <c r="N52" s="88">
        <f t="shared" si="23"/>
        <v>7362.663253935755</v>
      </c>
    </row>
    <row r="53" spans="3:14" ht="10.5" customHeight="1">
      <c r="C53" s="63"/>
      <c r="D53" s="63"/>
      <c r="E53" s="63"/>
      <c r="F53" s="64"/>
      <c r="G53" s="122"/>
      <c r="H53" s="148"/>
      <c r="I53" s="123"/>
      <c r="J53" s="123"/>
      <c r="K53" s="123"/>
      <c r="L53" s="123"/>
      <c r="M53" s="149"/>
      <c r="N53" s="123"/>
    </row>
    <row r="54" spans="3:13" ht="10.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3:13" ht="10.5" customHeight="1">
      <c r="C55" s="294" t="str">
        <f>+FORMULES!E5</f>
        <v> -- Indemnité  de  Résidence  plancher  INM  298 ----- Prix point mensuel net : 3,857 euros (I.R. non comprise)</v>
      </c>
      <c r="D55" s="294"/>
      <c r="E55" s="294"/>
      <c r="F55" s="294"/>
      <c r="G55" s="294"/>
      <c r="H55" s="294"/>
      <c r="I55" s="294"/>
      <c r="J55" s="294"/>
      <c r="K55" s="294"/>
      <c r="L55" s="294"/>
      <c r="M55" s="294"/>
    </row>
    <row r="59" ht="12.75">
      <c r="M59" s="146"/>
    </row>
    <row r="60" spans="2:13" ht="19.5" customHeight="1">
      <c r="B60" s="290" t="s">
        <v>79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</row>
    <row r="61" spans="2:12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3" ht="12.75"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</row>
    <row r="63" ht="12.75">
      <c r="M63"/>
    </row>
    <row r="64" spans="2:13" ht="12.75" customHeight="1">
      <c r="B64" s="291" t="s">
        <v>64</v>
      </c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</row>
    <row r="65" ht="15.75">
      <c r="M65" s="42"/>
    </row>
    <row r="66" ht="10.5" customHeight="1"/>
    <row r="67" spans="2:13" ht="14.25" customHeight="1">
      <c r="B67" s="5"/>
      <c r="C67" s="5"/>
      <c r="D67" s="5"/>
      <c r="E67" s="5"/>
      <c r="F67" s="5"/>
      <c r="G67" s="5"/>
      <c r="H67" s="292" t="s">
        <v>36</v>
      </c>
      <c r="I67" s="292"/>
      <c r="J67" s="292"/>
      <c r="K67" s="292"/>
      <c r="L67" s="292"/>
      <c r="M67" s="44">
        <f>DATE</f>
        <v>39722</v>
      </c>
    </row>
    <row r="68" spans="2:13" ht="10.5" customHeight="1">
      <c r="B68" s="297" t="s">
        <v>80</v>
      </c>
      <c r="C68" s="297"/>
      <c r="D68" s="297"/>
      <c r="E68" s="297"/>
      <c r="F68" s="47"/>
      <c r="G68" s="150"/>
      <c r="M68" s="48"/>
    </row>
    <row r="69" spans="2:13" ht="10.5" customHeight="1">
      <c r="B69" s="127"/>
      <c r="C69" s="128"/>
      <c r="D69" s="128"/>
      <c r="E69" s="128"/>
      <c r="F69" s="51"/>
      <c r="G69" s="151"/>
      <c r="H69" s="50"/>
      <c r="I69" s="50"/>
      <c r="J69" s="50"/>
      <c r="K69" s="50"/>
      <c r="L69" s="50"/>
      <c r="M69" s="74"/>
    </row>
    <row r="70" spans="2:14" ht="10.5" customHeight="1">
      <c r="B70" s="49"/>
      <c r="C70" s="50"/>
      <c r="D70" s="51"/>
      <c r="E70" s="51"/>
      <c r="F70" s="52" t="s">
        <v>37</v>
      </c>
      <c r="G70" s="112"/>
      <c r="H70" s="113"/>
      <c r="I70" s="53"/>
      <c r="J70" s="53"/>
      <c r="K70" s="53"/>
      <c r="L70" s="54"/>
      <c r="M70" s="55" t="s">
        <v>37</v>
      </c>
      <c r="N70" s="56" t="s">
        <v>38</v>
      </c>
    </row>
    <row r="71" spans="2:14" ht="10.5" customHeight="1">
      <c r="B71" s="57" t="s">
        <v>39</v>
      </c>
      <c r="C71" s="57" t="s">
        <v>40</v>
      </c>
      <c r="D71" s="57" t="s">
        <v>20</v>
      </c>
      <c r="E71" s="58" t="s">
        <v>21</v>
      </c>
      <c r="F71" s="59" t="s">
        <v>41</v>
      </c>
      <c r="G71" s="114" t="s">
        <v>65</v>
      </c>
      <c r="H71" s="57" t="s">
        <v>4</v>
      </c>
      <c r="I71" s="57" t="s">
        <v>42</v>
      </c>
      <c r="J71" s="57" t="s">
        <v>42</v>
      </c>
      <c r="K71" s="57" t="s">
        <v>43</v>
      </c>
      <c r="L71" s="57" t="s">
        <v>44</v>
      </c>
      <c r="M71" s="61" t="s">
        <v>45</v>
      </c>
      <c r="N71" s="62" t="s">
        <v>46</v>
      </c>
    </row>
    <row r="72" spans="2:14" ht="10.5" customHeight="1">
      <c r="B72" s="63"/>
      <c r="C72" s="63" t="s">
        <v>47</v>
      </c>
      <c r="D72" s="63"/>
      <c r="E72" s="64"/>
      <c r="F72" s="65" t="s">
        <v>48</v>
      </c>
      <c r="G72" s="115"/>
      <c r="H72" s="116">
        <v>0.0785</v>
      </c>
      <c r="I72" s="67">
        <v>0.024</v>
      </c>
      <c r="J72" s="67">
        <v>0.051</v>
      </c>
      <c r="K72" s="67">
        <v>0.005</v>
      </c>
      <c r="L72" s="67">
        <v>0.01</v>
      </c>
      <c r="M72" s="68" t="s">
        <v>48</v>
      </c>
      <c r="N72" s="69"/>
    </row>
    <row r="73" spans="2:14" ht="10.5" customHeight="1">
      <c r="B73" s="70"/>
      <c r="C73" s="71"/>
      <c r="D73" s="71"/>
      <c r="E73" s="71"/>
      <c r="F73" s="72"/>
      <c r="G73" s="72"/>
      <c r="H73" s="73"/>
      <c r="I73" s="73"/>
      <c r="J73" s="73"/>
      <c r="K73" s="73"/>
      <c r="L73" s="73"/>
      <c r="M73" s="74"/>
      <c r="N73" s="75"/>
    </row>
    <row r="74" spans="2:14" ht="12.75">
      <c r="B74" s="76"/>
      <c r="C74" s="77"/>
      <c r="D74" s="293" t="s">
        <v>81</v>
      </c>
      <c r="E74" s="293"/>
      <c r="F74" s="293"/>
      <c r="G74" s="293"/>
      <c r="H74" s="293"/>
      <c r="I74" s="293"/>
      <c r="J74" s="293"/>
      <c r="K74" s="77"/>
      <c r="L74" s="77"/>
      <c r="M74" s="80" t="s">
        <v>50</v>
      </c>
      <c r="N74" s="81"/>
    </row>
    <row r="75" spans="2:14" ht="12.75">
      <c r="B75" s="132">
        <v>7</v>
      </c>
      <c r="C75" s="83"/>
      <c r="D75" s="143">
        <f>SUM(FORMULES!B71)</f>
        <v>479</v>
      </c>
      <c r="E75" s="144">
        <f>SUM(FORMULES!C71)</f>
        <v>416</v>
      </c>
      <c r="F75" s="86">
        <f aca="true" t="shared" si="24" ref="F75:F81">E75*PA/12</f>
        <v>1901.3799999999999</v>
      </c>
      <c r="G75" s="87">
        <f aca="true" t="shared" si="25" ref="G75:G81">IF(E75&gt;298,INT(F75)/100,IRPLANCHER)</f>
        <v>19.01</v>
      </c>
      <c r="H75" s="88">
        <f aca="true" t="shared" si="26" ref="H75:H81">F75*pension</f>
        <v>149.25833</v>
      </c>
      <c r="I75" s="88">
        <f aca="true" t="shared" si="27" ref="I75:I81">((F75+G75)*97/100)*C.S.G.N.D</f>
        <v>44.706679199999996</v>
      </c>
      <c r="J75" s="88">
        <f aca="true" t="shared" si="28" ref="J75:J81">(F75+G75)*97/100*C.S.G.D</f>
        <v>95.00169329999999</v>
      </c>
      <c r="K75" s="88">
        <f aca="true" t="shared" si="29" ref="K75:K81">(F75+G75)*97/100*R.D.S</f>
        <v>9.3138915</v>
      </c>
      <c r="L75" s="88">
        <f aca="true" t="shared" si="30" ref="L75:L81">IF((F75+G75)-H75&gt;Seuil*BRUT,((F75+G75)-H75)*1/100,0)</f>
        <v>17.711316699999998</v>
      </c>
      <c r="M75" s="88">
        <f aca="true" t="shared" si="31" ref="M75:M81">(F75+G75)-(H75+I75+J75+K75+L75)</f>
        <v>1604.3980892999998</v>
      </c>
      <c r="N75" s="88">
        <f aca="true" t="shared" si="32" ref="N75:N81">M75*6.55957</f>
        <v>10524.1615746296</v>
      </c>
    </row>
    <row r="76" spans="2:14" ht="12.75">
      <c r="B76" s="132">
        <v>6</v>
      </c>
      <c r="C76" s="82" t="s">
        <v>24</v>
      </c>
      <c r="D76" s="143">
        <f>SUM(FORMULES!B72)</f>
        <v>449</v>
      </c>
      <c r="E76" s="144">
        <f>SUM(FORMULES!C72)</f>
        <v>394</v>
      </c>
      <c r="F76" s="86">
        <f t="shared" si="24"/>
        <v>1800.8262499999998</v>
      </c>
      <c r="G76" s="87">
        <f t="shared" si="25"/>
        <v>18</v>
      </c>
      <c r="H76" s="88">
        <f t="shared" si="26"/>
        <v>141.36486062499998</v>
      </c>
      <c r="I76" s="88">
        <f t="shared" si="27"/>
        <v>42.342275099999995</v>
      </c>
      <c r="J76" s="88">
        <f t="shared" si="28"/>
        <v>89.97733458749998</v>
      </c>
      <c r="K76" s="88">
        <f t="shared" si="29"/>
        <v>8.8213073125</v>
      </c>
      <c r="L76" s="88">
        <f t="shared" si="30"/>
        <v>16.77461389375</v>
      </c>
      <c r="M76" s="88">
        <f t="shared" si="31"/>
        <v>1519.54585848125</v>
      </c>
      <c r="N76" s="88">
        <f t="shared" si="32"/>
        <v>9967.567426917853</v>
      </c>
    </row>
    <row r="77" spans="2:14" ht="12.75">
      <c r="B77" s="132">
        <v>5</v>
      </c>
      <c r="C77" s="82" t="s">
        <v>26</v>
      </c>
      <c r="D77" s="143">
        <f>SUM(FORMULES!B73)</f>
        <v>424</v>
      </c>
      <c r="E77" s="144">
        <f>SUM(FORMULES!C73)</f>
        <v>377</v>
      </c>
      <c r="F77" s="86">
        <f t="shared" si="24"/>
        <v>1723.125625</v>
      </c>
      <c r="G77" s="87">
        <f t="shared" si="25"/>
        <v>17.23</v>
      </c>
      <c r="H77" s="88">
        <f t="shared" si="26"/>
        <v>135.2653615625</v>
      </c>
      <c r="I77" s="88">
        <f t="shared" si="27"/>
        <v>40.515478949999995</v>
      </c>
      <c r="J77" s="88">
        <f t="shared" si="28"/>
        <v>86.09539276874997</v>
      </c>
      <c r="K77" s="88">
        <f t="shared" si="29"/>
        <v>8.44072478125</v>
      </c>
      <c r="L77" s="88">
        <f t="shared" si="30"/>
        <v>16.050902634375</v>
      </c>
      <c r="M77" s="88">
        <f t="shared" si="31"/>
        <v>1453.987764303125</v>
      </c>
      <c r="N77" s="88">
        <f t="shared" si="32"/>
        <v>9537.53451908985</v>
      </c>
    </row>
    <row r="78" spans="2:14" ht="12.75">
      <c r="B78" s="91">
        <v>4</v>
      </c>
      <c r="C78" s="90" t="s">
        <v>26</v>
      </c>
      <c r="D78" s="84">
        <f>SUM(FORMULES!B74)</f>
        <v>396</v>
      </c>
      <c r="E78" s="60">
        <f>SUM(FORMULES!C74)</f>
        <v>360</v>
      </c>
      <c r="F78" s="86">
        <f t="shared" si="24"/>
        <v>1645.425</v>
      </c>
      <c r="G78" s="87">
        <f t="shared" si="25"/>
        <v>16.45</v>
      </c>
      <c r="H78" s="88">
        <f t="shared" si="26"/>
        <v>129.1658625</v>
      </c>
      <c r="I78" s="88">
        <f t="shared" si="27"/>
        <v>38.68845</v>
      </c>
      <c r="J78" s="88">
        <f t="shared" si="28"/>
        <v>82.21295624999999</v>
      </c>
      <c r="K78" s="88">
        <f t="shared" si="29"/>
        <v>8.06009375</v>
      </c>
      <c r="L78" s="88">
        <f t="shared" si="30"/>
        <v>15.327091375</v>
      </c>
      <c r="M78" s="88">
        <f t="shared" si="31"/>
        <v>1388.4205461249999</v>
      </c>
      <c r="N78" s="88">
        <f t="shared" si="32"/>
        <v>9107.441761745165</v>
      </c>
    </row>
    <row r="79" spans="2:14" ht="10.5" customHeight="1">
      <c r="B79" s="90">
        <v>3</v>
      </c>
      <c r="C79" s="90" t="s">
        <v>26</v>
      </c>
      <c r="D79" s="90">
        <f>SUM(FORMULES!B75)</f>
        <v>377</v>
      </c>
      <c r="E79" s="91">
        <f>SUM(FORMULES!C75)</f>
        <v>347</v>
      </c>
      <c r="F79" s="86">
        <f t="shared" si="24"/>
        <v>1586.006875</v>
      </c>
      <c r="G79" s="87">
        <f t="shared" si="25"/>
        <v>15.86</v>
      </c>
      <c r="H79" s="88">
        <f t="shared" si="26"/>
        <v>124.5015396875</v>
      </c>
      <c r="I79" s="88">
        <f t="shared" si="27"/>
        <v>37.29146085</v>
      </c>
      <c r="J79" s="88">
        <f t="shared" si="28"/>
        <v>79.24435430625</v>
      </c>
      <c r="K79" s="88">
        <f t="shared" si="29"/>
        <v>7.769054343750001</v>
      </c>
      <c r="L79" s="88">
        <f t="shared" si="30"/>
        <v>14.773653353124999</v>
      </c>
      <c r="M79" s="88">
        <f t="shared" si="31"/>
        <v>1338.286812459375</v>
      </c>
      <c r="N79" s="88">
        <f t="shared" si="32"/>
        <v>8778.586026404142</v>
      </c>
    </row>
    <row r="80" spans="2:14" ht="10.5" customHeight="1">
      <c r="B80" s="90">
        <v>2</v>
      </c>
      <c r="C80" s="90" t="s">
        <v>27</v>
      </c>
      <c r="D80" s="90">
        <f>SUM(FORMULES!B76)</f>
        <v>362</v>
      </c>
      <c r="E80" s="91">
        <f>SUM(FORMULES!C76)</f>
        <v>336</v>
      </c>
      <c r="F80" s="86">
        <f t="shared" si="24"/>
        <v>1535.7299999999998</v>
      </c>
      <c r="G80" s="87">
        <f t="shared" si="25"/>
        <v>15.35</v>
      </c>
      <c r="H80" s="88">
        <f t="shared" si="26"/>
        <v>120.55480499999999</v>
      </c>
      <c r="I80" s="88">
        <f t="shared" si="27"/>
        <v>36.109142399999996</v>
      </c>
      <c r="J80" s="88">
        <f t="shared" si="28"/>
        <v>76.73192759999999</v>
      </c>
      <c r="K80" s="88">
        <f t="shared" si="29"/>
        <v>7.5227379999999995</v>
      </c>
      <c r="L80" s="88">
        <f t="shared" si="30"/>
        <v>14.305251949999997</v>
      </c>
      <c r="M80" s="88">
        <f t="shared" si="31"/>
        <v>1295.8561350499997</v>
      </c>
      <c r="N80" s="88">
        <f t="shared" si="32"/>
        <v>8500.259027789927</v>
      </c>
    </row>
    <row r="81" spans="2:14" ht="10.5" customHeight="1">
      <c r="B81" s="90">
        <v>1</v>
      </c>
      <c r="C81" s="90" t="s">
        <v>27</v>
      </c>
      <c r="D81" s="90">
        <f>SUM(FORMULES!B77)</f>
        <v>347</v>
      </c>
      <c r="E81" s="91">
        <f>SUM(FORMULES!C77)</f>
        <v>325</v>
      </c>
      <c r="F81" s="86">
        <f t="shared" si="24"/>
        <v>1485.453125</v>
      </c>
      <c r="G81" s="87">
        <f t="shared" si="25"/>
        <v>14.85</v>
      </c>
      <c r="H81" s="88">
        <f t="shared" si="26"/>
        <v>116.6080703125</v>
      </c>
      <c r="I81" s="88">
        <f t="shared" si="27"/>
        <v>34.92705675</v>
      </c>
      <c r="J81" s="88">
        <f t="shared" si="28"/>
        <v>74.21999559374999</v>
      </c>
      <c r="K81" s="88">
        <f t="shared" si="29"/>
        <v>7.276470156249999</v>
      </c>
      <c r="L81" s="88">
        <f t="shared" si="30"/>
        <v>13.836950546874998</v>
      </c>
      <c r="M81" s="88">
        <f t="shared" si="31"/>
        <v>1253.4345816406249</v>
      </c>
      <c r="N81" s="88">
        <f t="shared" si="32"/>
        <v>8221.991878692394</v>
      </c>
    </row>
    <row r="82" spans="2:14" ht="10.5" customHeight="1">
      <c r="B82" s="91"/>
      <c r="C82" s="60"/>
      <c r="D82" s="60"/>
      <c r="E82" s="60"/>
      <c r="F82" s="92"/>
      <c r="G82" s="92"/>
      <c r="H82" s="93"/>
      <c r="I82" s="93"/>
      <c r="J82" s="93"/>
      <c r="K82" s="93"/>
      <c r="L82" s="93"/>
      <c r="M82" s="74"/>
      <c r="N82" s="88"/>
    </row>
    <row r="83" spans="2:14" ht="10.5" customHeight="1">
      <c r="B83" s="76"/>
      <c r="C83" s="77"/>
      <c r="D83" s="293" t="s">
        <v>83</v>
      </c>
      <c r="E83" s="293"/>
      <c r="F83" s="293"/>
      <c r="G83" s="293"/>
      <c r="H83" s="293"/>
      <c r="I83" s="293"/>
      <c r="J83" s="293"/>
      <c r="K83" s="77"/>
      <c r="L83" s="77"/>
      <c r="M83" s="95" t="s">
        <v>54</v>
      </c>
      <c r="N83" s="88"/>
    </row>
    <row r="84" spans="2:14" ht="10.5" customHeight="1">
      <c r="B84" s="91">
        <v>11</v>
      </c>
      <c r="C84" s="97"/>
      <c r="D84" s="84">
        <f>SUM(FORMULES!B56)</f>
        <v>446</v>
      </c>
      <c r="E84" s="60">
        <f>SUM(FORMULES!C56)</f>
        <v>392</v>
      </c>
      <c r="F84" s="86">
        <f aca="true" t="shared" si="33" ref="F84:F94">E84*PA/12</f>
        <v>1791.6849999999997</v>
      </c>
      <c r="G84" s="87">
        <f aca="true" t="shared" si="34" ref="G84:G94">IF(E84&gt;298,INT(F84)/100,IRPLANCHER)</f>
        <v>17.91</v>
      </c>
      <c r="H84" s="88">
        <f aca="true" t="shared" si="35" ref="H84:H94">F84*pension</f>
        <v>140.64727249999999</v>
      </c>
      <c r="I84" s="88">
        <f aca="true" t="shared" si="36" ref="I84:I94">((F84+G84)*97/100)*C.S.G.N.D</f>
        <v>42.12737159999999</v>
      </c>
      <c r="J84" s="88">
        <f aca="true" t="shared" si="37" ref="J84:J94">(F84+G84)*97/100*C.S.G.D</f>
        <v>89.52066464999997</v>
      </c>
      <c r="K84" s="88">
        <f aca="true" t="shared" si="38" ref="K84:K94">(F84+G84)*97/100*R.D.S</f>
        <v>8.776535749999999</v>
      </c>
      <c r="L84" s="88">
        <f aca="true" t="shared" si="39" ref="L84:L94">IF((F84+G84)-H84&gt;Seuil*BRUT,((F84+G84)-H84)*1/100,0)</f>
        <v>16.689477274999998</v>
      </c>
      <c r="M84" s="88">
        <f aca="true" t="shared" si="40" ref="M84:M94">(F84+G84)-(H84+I84+J84+K84+L84)</f>
        <v>1511.8336782249999</v>
      </c>
      <c r="N84" s="88">
        <f aca="true" t="shared" si="41" ref="N84:N94">M84*6.55957</f>
        <v>9916.978840674363</v>
      </c>
    </row>
    <row r="85" spans="2:14" ht="10.5" customHeight="1">
      <c r="B85" s="90">
        <v>10</v>
      </c>
      <c r="C85" s="90" t="s">
        <v>24</v>
      </c>
      <c r="D85" s="90">
        <f>FORMULES!B57</f>
        <v>427</v>
      </c>
      <c r="E85" s="98">
        <f>FORMULES!C57</f>
        <v>379</v>
      </c>
      <c r="F85" s="86">
        <f t="shared" si="33"/>
        <v>1732.266875</v>
      </c>
      <c r="G85" s="87">
        <f t="shared" si="34"/>
        <v>17.32</v>
      </c>
      <c r="H85" s="88">
        <f t="shared" si="35"/>
        <v>135.9829496875</v>
      </c>
      <c r="I85" s="88">
        <f t="shared" si="36"/>
        <v>40.73038245</v>
      </c>
      <c r="J85" s="88">
        <f t="shared" si="37"/>
        <v>86.55206270625</v>
      </c>
      <c r="K85" s="88">
        <f t="shared" si="38"/>
        <v>8.48549634375</v>
      </c>
      <c r="L85" s="88">
        <f t="shared" si="39"/>
        <v>16.136039253125</v>
      </c>
      <c r="M85" s="88">
        <f t="shared" si="40"/>
        <v>1461.699944559375</v>
      </c>
      <c r="N85" s="88">
        <f t="shared" si="41"/>
        <v>9588.12310533334</v>
      </c>
    </row>
    <row r="86" spans="2:14" ht="10.5" customHeight="1">
      <c r="B86" s="90">
        <v>9</v>
      </c>
      <c r="C86" s="90" t="s">
        <v>24</v>
      </c>
      <c r="D86" s="90">
        <f>FORMULES!B58</f>
        <v>398</v>
      </c>
      <c r="E86" s="98">
        <f>FORMULES!C58</f>
        <v>362</v>
      </c>
      <c r="F86" s="86">
        <f t="shared" si="33"/>
        <v>1654.5662499999999</v>
      </c>
      <c r="G86" s="87">
        <f t="shared" si="34"/>
        <v>16.54</v>
      </c>
      <c r="H86" s="88">
        <f t="shared" si="35"/>
        <v>129.883450625</v>
      </c>
      <c r="I86" s="88">
        <f t="shared" si="36"/>
        <v>38.9033535</v>
      </c>
      <c r="J86" s="88">
        <f t="shared" si="37"/>
        <v>82.66962618749999</v>
      </c>
      <c r="K86" s="88">
        <f t="shared" si="38"/>
        <v>8.1048653125</v>
      </c>
      <c r="L86" s="88">
        <f t="shared" si="39"/>
        <v>15.412227993749998</v>
      </c>
      <c r="M86" s="88">
        <f t="shared" si="40"/>
        <v>1396.1327263812498</v>
      </c>
      <c r="N86" s="88">
        <f t="shared" si="41"/>
        <v>9158.030347988655</v>
      </c>
    </row>
    <row r="87" spans="2:14" ht="10.5" customHeight="1">
      <c r="B87" s="90">
        <v>8</v>
      </c>
      <c r="C87" s="90" t="s">
        <v>24</v>
      </c>
      <c r="D87" s="90">
        <f>FORMULES!B59</f>
        <v>380</v>
      </c>
      <c r="E87" s="98">
        <f>FORMULES!C59</f>
        <v>350</v>
      </c>
      <c r="F87" s="86">
        <f t="shared" si="33"/>
        <v>1599.71875</v>
      </c>
      <c r="G87" s="87">
        <f t="shared" si="34"/>
        <v>15.99</v>
      </c>
      <c r="H87" s="88">
        <f t="shared" si="35"/>
        <v>125.577921875</v>
      </c>
      <c r="I87" s="88">
        <f t="shared" si="36"/>
        <v>37.613699700000005</v>
      </c>
      <c r="J87" s="88">
        <f t="shared" si="37"/>
        <v>79.9291118625</v>
      </c>
      <c r="K87" s="88">
        <f t="shared" si="38"/>
        <v>7.8361874375000005</v>
      </c>
      <c r="L87" s="88">
        <f t="shared" si="39"/>
        <v>14.901308281250001</v>
      </c>
      <c r="M87" s="88">
        <f t="shared" si="40"/>
        <v>1349.85052084375</v>
      </c>
      <c r="N87" s="88">
        <f t="shared" si="41"/>
        <v>8854.438981011037</v>
      </c>
    </row>
    <row r="88" spans="2:14" ht="10.5" customHeight="1">
      <c r="B88" s="90">
        <v>7</v>
      </c>
      <c r="C88" s="90" t="s">
        <v>24</v>
      </c>
      <c r="D88" s="90">
        <f>FORMULES!B60</f>
        <v>364</v>
      </c>
      <c r="E88" s="98">
        <f>FORMULES!C60</f>
        <v>338</v>
      </c>
      <c r="F88" s="86">
        <f t="shared" si="33"/>
        <v>1544.87125</v>
      </c>
      <c r="G88" s="87">
        <f t="shared" si="34"/>
        <v>15.44</v>
      </c>
      <c r="H88" s="88">
        <f t="shared" si="35"/>
        <v>121.272393125</v>
      </c>
      <c r="I88" s="88">
        <f t="shared" si="36"/>
        <v>36.3240459</v>
      </c>
      <c r="J88" s="88">
        <f t="shared" si="37"/>
        <v>77.1885975375</v>
      </c>
      <c r="K88" s="88">
        <f t="shared" si="38"/>
        <v>7.567509562500001</v>
      </c>
      <c r="L88" s="88">
        <f t="shared" si="39"/>
        <v>14.39038856875</v>
      </c>
      <c r="M88" s="88">
        <f t="shared" si="40"/>
        <v>1303.56831530625</v>
      </c>
      <c r="N88" s="88">
        <f t="shared" si="41"/>
        <v>8550.847614033419</v>
      </c>
    </row>
    <row r="89" spans="2:14" ht="10.5" customHeight="1">
      <c r="B89" s="90">
        <v>6</v>
      </c>
      <c r="C89" s="90" t="s">
        <v>26</v>
      </c>
      <c r="D89" s="90">
        <f>FORMULES!B61</f>
        <v>351</v>
      </c>
      <c r="E89" s="98">
        <f>FORMULES!C61</f>
        <v>328</v>
      </c>
      <c r="F89" s="86">
        <f t="shared" si="33"/>
        <v>1499.165</v>
      </c>
      <c r="G89" s="87">
        <f t="shared" si="34"/>
        <v>14.99</v>
      </c>
      <c r="H89" s="88">
        <f t="shared" si="35"/>
        <v>117.68445249999999</v>
      </c>
      <c r="I89" s="88">
        <f t="shared" si="36"/>
        <v>35.2495284</v>
      </c>
      <c r="J89" s="88">
        <f t="shared" si="37"/>
        <v>74.90524785</v>
      </c>
      <c r="K89" s="88">
        <f t="shared" si="38"/>
        <v>7.34365175</v>
      </c>
      <c r="L89" s="88">
        <f t="shared" si="39"/>
        <v>13.964705475</v>
      </c>
      <c r="M89" s="88">
        <f t="shared" si="40"/>
        <v>1265.007414025</v>
      </c>
      <c r="N89" s="88">
        <f t="shared" si="41"/>
        <v>8297.904682815968</v>
      </c>
    </row>
    <row r="90" spans="2:14" ht="10.5" customHeight="1">
      <c r="B90" s="90">
        <v>5</v>
      </c>
      <c r="C90" s="90" t="s">
        <v>26</v>
      </c>
      <c r="D90" s="90">
        <f>FORMULES!B62</f>
        <v>336</v>
      </c>
      <c r="E90" s="98">
        <f>FORMULES!C62</f>
        <v>318</v>
      </c>
      <c r="F90" s="86">
        <f t="shared" si="33"/>
        <v>1453.4587499999998</v>
      </c>
      <c r="G90" s="87">
        <f t="shared" si="34"/>
        <v>14.53</v>
      </c>
      <c r="H90" s="88">
        <f t="shared" si="35"/>
        <v>114.09651187499999</v>
      </c>
      <c r="I90" s="88">
        <f t="shared" si="36"/>
        <v>34.17477809999999</v>
      </c>
      <c r="J90" s="88">
        <f t="shared" si="37"/>
        <v>72.62140346249998</v>
      </c>
      <c r="K90" s="88">
        <f t="shared" si="38"/>
        <v>7.119745437499999</v>
      </c>
      <c r="L90" s="88">
        <f t="shared" si="39"/>
        <v>13.538922381249996</v>
      </c>
      <c r="M90" s="88">
        <f t="shared" si="40"/>
        <v>1226.4373887437498</v>
      </c>
      <c r="N90" s="88">
        <f t="shared" si="41"/>
        <v>8044.901902081839</v>
      </c>
    </row>
    <row r="91" spans="2:14" ht="10.5" customHeight="1">
      <c r="B91" s="90">
        <v>4</v>
      </c>
      <c r="C91" s="90" t="s">
        <v>26</v>
      </c>
      <c r="D91" s="90">
        <f>FORMULES!B63</f>
        <v>322</v>
      </c>
      <c r="E91" s="98">
        <f>FORMULES!C63</f>
        <v>308</v>
      </c>
      <c r="F91" s="86">
        <f t="shared" si="33"/>
        <v>1407.7524999999998</v>
      </c>
      <c r="G91" s="87">
        <f t="shared" si="34"/>
        <v>14.07</v>
      </c>
      <c r="H91" s="88">
        <f t="shared" si="35"/>
        <v>110.50857124999999</v>
      </c>
      <c r="I91" s="88">
        <f t="shared" si="36"/>
        <v>33.10002779999999</v>
      </c>
      <c r="J91" s="88">
        <f t="shared" si="37"/>
        <v>70.33755907499999</v>
      </c>
      <c r="K91" s="88">
        <f t="shared" si="38"/>
        <v>6.895839124999999</v>
      </c>
      <c r="L91" s="88">
        <f t="shared" si="39"/>
        <v>0</v>
      </c>
      <c r="M91" s="88">
        <f t="shared" si="40"/>
        <v>1200.9805027499997</v>
      </c>
      <c r="N91" s="88">
        <f t="shared" si="41"/>
        <v>7877.915676423815</v>
      </c>
    </row>
    <row r="92" spans="2:14" ht="10.5" customHeight="1">
      <c r="B92" s="90">
        <v>3</v>
      </c>
      <c r="C92" s="90" t="s">
        <v>27</v>
      </c>
      <c r="D92" s="90">
        <f>FORMULES!B64</f>
        <v>307</v>
      </c>
      <c r="E92" s="98">
        <f>FORMULES!C64</f>
        <v>298</v>
      </c>
      <c r="F92" s="86">
        <f t="shared" si="33"/>
        <v>1362.0462499999999</v>
      </c>
      <c r="G92" s="87">
        <f t="shared" si="34"/>
        <v>13.620462499999999</v>
      </c>
      <c r="H92" s="88">
        <f t="shared" si="35"/>
        <v>106.92063062499999</v>
      </c>
      <c r="I92" s="88">
        <f t="shared" si="36"/>
        <v>32.025521067</v>
      </c>
      <c r="J92" s="88">
        <f t="shared" si="37"/>
        <v>68.05423226737499</v>
      </c>
      <c r="K92" s="88">
        <f t="shared" si="38"/>
        <v>6.671983555624999</v>
      </c>
      <c r="L92" s="88">
        <f t="shared" si="39"/>
        <v>0</v>
      </c>
      <c r="M92" s="88">
        <f t="shared" si="40"/>
        <v>1161.994344985</v>
      </c>
      <c r="N92" s="88">
        <f t="shared" si="41"/>
        <v>7622.183245533256</v>
      </c>
    </row>
    <row r="93" spans="2:14" ht="10.5" customHeight="1">
      <c r="B93" s="90">
        <v>2</v>
      </c>
      <c r="C93" s="90" t="s">
        <v>27</v>
      </c>
      <c r="D93" s="90">
        <f>FORMULES!B65</f>
        <v>302</v>
      </c>
      <c r="E93" s="98">
        <f>FORMULES!C65</f>
        <v>294</v>
      </c>
      <c r="F93" s="86">
        <f t="shared" si="33"/>
        <v>1343.7637499999998</v>
      </c>
      <c r="G93" s="87">
        <f t="shared" si="34"/>
        <v>13.620462499999999</v>
      </c>
      <c r="H93" s="88">
        <f t="shared" si="35"/>
        <v>105.48545437499999</v>
      </c>
      <c r="I93" s="88">
        <f t="shared" si="36"/>
        <v>31.599904466999998</v>
      </c>
      <c r="J93" s="88">
        <f t="shared" si="37"/>
        <v>67.14979699237499</v>
      </c>
      <c r="K93" s="88">
        <f t="shared" si="38"/>
        <v>6.583313430625</v>
      </c>
      <c r="L93" s="88">
        <f t="shared" si="39"/>
        <v>0</v>
      </c>
      <c r="M93" s="88">
        <f t="shared" si="40"/>
        <v>1146.565743235</v>
      </c>
      <c r="N93" s="88">
        <f t="shared" si="41"/>
        <v>7520.978252352008</v>
      </c>
    </row>
    <row r="94" spans="2:14" ht="10.5" customHeight="1">
      <c r="B94" s="90">
        <v>1</v>
      </c>
      <c r="C94" s="90" t="s">
        <v>28</v>
      </c>
      <c r="D94" s="90">
        <f>FORMULES!B66</f>
        <v>299</v>
      </c>
      <c r="E94" s="98">
        <f>FORMULES!C66</f>
        <v>292</v>
      </c>
      <c r="F94" s="86">
        <f t="shared" si="33"/>
        <v>1334.6225</v>
      </c>
      <c r="G94" s="87">
        <f t="shared" si="34"/>
        <v>13.620462499999999</v>
      </c>
      <c r="H94" s="88">
        <f t="shared" si="35"/>
        <v>104.76786625</v>
      </c>
      <c r="I94" s="88">
        <f t="shared" si="36"/>
        <v>31.387096166999996</v>
      </c>
      <c r="J94" s="88">
        <f t="shared" si="37"/>
        <v>66.69757935487499</v>
      </c>
      <c r="K94" s="88">
        <f t="shared" si="38"/>
        <v>6.538978368124999</v>
      </c>
      <c r="L94" s="88">
        <f t="shared" si="39"/>
        <v>0</v>
      </c>
      <c r="M94" s="88">
        <f t="shared" si="40"/>
        <v>1138.85144236</v>
      </c>
      <c r="N94" s="88">
        <f t="shared" si="41"/>
        <v>7470.375755761384</v>
      </c>
    </row>
    <row r="95" spans="2:14" ht="10.5" customHeight="1">
      <c r="B95" s="91"/>
      <c r="C95" s="60"/>
      <c r="D95" s="99"/>
      <c r="E95" s="60"/>
      <c r="F95" s="92"/>
      <c r="G95" s="87"/>
      <c r="H95" s="93"/>
      <c r="I95" s="93"/>
      <c r="J95" s="93"/>
      <c r="K95" s="93"/>
      <c r="L95" s="93"/>
      <c r="M95" s="74"/>
      <c r="N95" s="88"/>
    </row>
    <row r="96" spans="2:14" ht="10.5" customHeight="1">
      <c r="B96" s="76"/>
      <c r="C96" s="77"/>
      <c r="D96" s="293" t="s">
        <v>79</v>
      </c>
      <c r="E96" s="293"/>
      <c r="F96" s="293"/>
      <c r="G96" s="293">
        <f aca="true" t="shared" si="42" ref="G96:G107">IF(E96&gt;298,INT(F96)/100,IRPLANCHER)</f>
        <v>13.620462499999999</v>
      </c>
      <c r="H96" s="94"/>
      <c r="I96" s="100"/>
      <c r="J96" s="100"/>
      <c r="K96" s="100"/>
      <c r="L96" s="94"/>
      <c r="M96" s="95" t="s">
        <v>58</v>
      </c>
      <c r="N96" s="88"/>
    </row>
    <row r="97" spans="2:14" ht="10.5" customHeight="1">
      <c r="B97" s="91">
        <v>11</v>
      </c>
      <c r="C97" s="97"/>
      <c r="D97" s="152">
        <f>SUM(FORMULES!B42)</f>
        <v>413</v>
      </c>
      <c r="E97" s="60">
        <f>SUM(FORMULES!C42)</f>
        <v>369</v>
      </c>
      <c r="F97" s="86">
        <f aca="true" t="shared" si="43" ref="F97:F107">E97*PA/12</f>
        <v>1686.5606249999998</v>
      </c>
      <c r="G97" s="87">
        <f t="shared" si="42"/>
        <v>16.86</v>
      </c>
      <c r="H97" s="88">
        <f aca="true" t="shared" si="44" ref="H97:H107">F97*pension</f>
        <v>132.39500906249998</v>
      </c>
      <c r="I97" s="88">
        <f aca="true" t="shared" si="45" ref="I97:I107">((F97+G97)*97/100)*C.S.G.N.D</f>
        <v>39.655632149999995</v>
      </c>
      <c r="J97" s="88">
        <f aca="true" t="shared" si="46" ref="J97:J107">(F97+G97)*97/100*C.S.G.D</f>
        <v>84.26821831874999</v>
      </c>
      <c r="K97" s="88">
        <f aca="true" t="shared" si="47" ref="K97:K107">(F97+G97)*97/100*R.D.S</f>
        <v>8.26159003125</v>
      </c>
      <c r="L97" s="88">
        <f aca="true" t="shared" si="48" ref="L97:L107">IF((F97+G97)-H97&gt;Seuil*BRUT,((F97+G97)-H97)*1/100,0)</f>
        <v>15.710256159375</v>
      </c>
      <c r="M97" s="88">
        <f aca="true" t="shared" si="49" ref="M97:M107">(F97+G97)-(H97+I97+J97+K97+L97)</f>
        <v>1423.1299192781248</v>
      </c>
      <c r="N97" s="88">
        <f aca="true" t="shared" si="50" ref="N97:N107">M97*6.55957</f>
        <v>9335.12032459921</v>
      </c>
    </row>
    <row r="98" spans="2:14" ht="10.5" customHeight="1">
      <c r="B98" s="90">
        <v>10</v>
      </c>
      <c r="C98" s="90" t="s">
        <v>24</v>
      </c>
      <c r="D98" s="90">
        <f>FORMULES!B43</f>
        <v>389</v>
      </c>
      <c r="E98" s="98">
        <f>FORMULES!C43</f>
        <v>356</v>
      </c>
      <c r="F98" s="86">
        <f t="shared" si="43"/>
        <v>1627.1425</v>
      </c>
      <c r="G98" s="87">
        <f t="shared" si="42"/>
        <v>16.27</v>
      </c>
      <c r="H98" s="88">
        <f t="shared" si="44"/>
        <v>127.73068624999999</v>
      </c>
      <c r="I98" s="88">
        <f t="shared" si="45"/>
        <v>38.258643</v>
      </c>
      <c r="J98" s="88">
        <f t="shared" si="46"/>
        <v>81.29961637499999</v>
      </c>
      <c r="K98" s="88">
        <f t="shared" si="47"/>
        <v>7.970550625</v>
      </c>
      <c r="L98" s="88">
        <f t="shared" si="48"/>
        <v>15.1568181375</v>
      </c>
      <c r="M98" s="88">
        <f t="shared" si="49"/>
        <v>1372.9961856124999</v>
      </c>
      <c r="N98" s="88">
        <f t="shared" si="50"/>
        <v>9006.264589258186</v>
      </c>
    </row>
    <row r="99" spans="2:14" ht="10.5" customHeight="1">
      <c r="B99" s="90">
        <v>9</v>
      </c>
      <c r="C99" s="90" t="s">
        <v>24</v>
      </c>
      <c r="D99" s="90">
        <f>FORMULES!B44</f>
        <v>374</v>
      </c>
      <c r="E99" s="98">
        <f>FORMULES!C44</f>
        <v>345</v>
      </c>
      <c r="F99" s="86">
        <f t="shared" si="43"/>
        <v>1576.8656249999997</v>
      </c>
      <c r="G99" s="87">
        <f t="shared" si="42"/>
        <v>15.76</v>
      </c>
      <c r="H99" s="88">
        <f t="shared" si="44"/>
        <v>123.78395156249998</v>
      </c>
      <c r="I99" s="88">
        <f t="shared" si="45"/>
        <v>37.07632454999999</v>
      </c>
      <c r="J99" s="88">
        <f t="shared" si="46"/>
        <v>78.78718966874997</v>
      </c>
      <c r="K99" s="88">
        <f t="shared" si="47"/>
        <v>7.724234281249998</v>
      </c>
      <c r="L99" s="88">
        <f t="shared" si="48"/>
        <v>14.688416734374997</v>
      </c>
      <c r="M99" s="88">
        <f t="shared" si="49"/>
        <v>1330.5655082031249</v>
      </c>
      <c r="N99" s="88">
        <f t="shared" si="50"/>
        <v>8727.93759064397</v>
      </c>
    </row>
    <row r="100" spans="2:14" ht="10.5" customHeight="1">
      <c r="B100" s="90">
        <v>8</v>
      </c>
      <c r="C100" s="90" t="s">
        <v>24</v>
      </c>
      <c r="D100" s="90">
        <f>FORMULES!B45</f>
        <v>360</v>
      </c>
      <c r="E100" s="98">
        <f>FORMULES!C45</f>
        <v>335</v>
      </c>
      <c r="F100" s="86">
        <f t="shared" si="43"/>
        <v>1531.159375</v>
      </c>
      <c r="G100" s="87">
        <f t="shared" si="42"/>
        <v>15.31</v>
      </c>
      <c r="H100" s="88">
        <f t="shared" si="44"/>
        <v>120.19601093749999</v>
      </c>
      <c r="I100" s="88">
        <f t="shared" si="45"/>
        <v>36.00180705</v>
      </c>
      <c r="J100" s="88">
        <f t="shared" si="46"/>
        <v>76.50383998125</v>
      </c>
      <c r="K100" s="88">
        <f t="shared" si="47"/>
        <v>7.50037646875</v>
      </c>
      <c r="L100" s="88">
        <f t="shared" si="48"/>
        <v>14.262733640625</v>
      </c>
      <c r="M100" s="88">
        <f t="shared" si="49"/>
        <v>1292.004606921875</v>
      </c>
      <c r="N100" s="88">
        <f t="shared" si="50"/>
        <v>8474.994659426524</v>
      </c>
    </row>
    <row r="101" spans="2:14" ht="10.5" customHeight="1">
      <c r="B101" s="90">
        <v>7</v>
      </c>
      <c r="C101" s="90" t="s">
        <v>24</v>
      </c>
      <c r="D101" s="90">
        <f>FORMULES!B46</f>
        <v>347</v>
      </c>
      <c r="E101" s="98">
        <f>FORMULES!C46</f>
        <v>325</v>
      </c>
      <c r="F101" s="86">
        <f t="shared" si="43"/>
        <v>1485.453125</v>
      </c>
      <c r="G101" s="87">
        <f t="shared" si="42"/>
        <v>14.85</v>
      </c>
      <c r="H101" s="88">
        <f t="shared" si="44"/>
        <v>116.6080703125</v>
      </c>
      <c r="I101" s="88">
        <f t="shared" si="45"/>
        <v>34.92705675</v>
      </c>
      <c r="J101" s="88">
        <f t="shared" si="46"/>
        <v>74.21999559374999</v>
      </c>
      <c r="K101" s="88">
        <f t="shared" si="47"/>
        <v>7.276470156249999</v>
      </c>
      <c r="L101" s="88">
        <f t="shared" si="48"/>
        <v>13.836950546874998</v>
      </c>
      <c r="M101" s="88">
        <f t="shared" si="49"/>
        <v>1253.4345816406249</v>
      </c>
      <c r="N101" s="88">
        <f t="shared" si="50"/>
        <v>8221.991878692394</v>
      </c>
    </row>
    <row r="102" spans="2:14" ht="10.5" customHeight="1">
      <c r="B102" s="90">
        <v>6</v>
      </c>
      <c r="C102" s="90" t="s">
        <v>26</v>
      </c>
      <c r="D102" s="90">
        <f>FORMULES!B47</f>
        <v>333</v>
      </c>
      <c r="E102" s="98">
        <f>FORMULES!C47</f>
        <v>316</v>
      </c>
      <c r="F102" s="86">
        <f t="shared" si="43"/>
        <v>1444.3174999999999</v>
      </c>
      <c r="G102" s="87">
        <f t="shared" si="42"/>
        <v>14.44</v>
      </c>
      <c r="H102" s="88">
        <f t="shared" si="44"/>
        <v>113.37892374999998</v>
      </c>
      <c r="I102" s="88">
        <f t="shared" si="45"/>
        <v>33.959874600000006</v>
      </c>
      <c r="J102" s="88">
        <f t="shared" si="46"/>
        <v>72.164733525</v>
      </c>
      <c r="K102" s="88">
        <f t="shared" si="47"/>
        <v>7.074973875</v>
      </c>
      <c r="L102" s="88">
        <f t="shared" si="48"/>
        <v>13.453785762499999</v>
      </c>
      <c r="M102" s="88">
        <f t="shared" si="49"/>
        <v>1218.7252084875</v>
      </c>
      <c r="N102" s="88">
        <f t="shared" si="50"/>
        <v>7994.31331583835</v>
      </c>
    </row>
    <row r="103" spans="2:14" ht="10.5" customHeight="1">
      <c r="B103" s="90">
        <v>5</v>
      </c>
      <c r="C103" s="90" t="s">
        <v>26</v>
      </c>
      <c r="D103" s="90">
        <f>FORMULES!B48</f>
        <v>323</v>
      </c>
      <c r="E103" s="98">
        <f>FORMULES!C48</f>
        <v>308</v>
      </c>
      <c r="F103" s="86">
        <f t="shared" si="43"/>
        <v>1407.7524999999998</v>
      </c>
      <c r="G103" s="87">
        <f t="shared" si="42"/>
        <v>14.07</v>
      </c>
      <c r="H103" s="88">
        <f t="shared" si="44"/>
        <v>110.50857124999999</v>
      </c>
      <c r="I103" s="88">
        <f t="shared" si="45"/>
        <v>33.10002779999999</v>
      </c>
      <c r="J103" s="88">
        <f t="shared" si="46"/>
        <v>70.33755907499999</v>
      </c>
      <c r="K103" s="88">
        <f t="shared" si="47"/>
        <v>6.895839124999999</v>
      </c>
      <c r="L103" s="88">
        <f t="shared" si="48"/>
        <v>0</v>
      </c>
      <c r="M103" s="88">
        <f t="shared" si="49"/>
        <v>1200.9805027499997</v>
      </c>
      <c r="N103" s="88">
        <f t="shared" si="50"/>
        <v>7877.915676423815</v>
      </c>
    </row>
    <row r="104" spans="2:14" ht="10.5" customHeight="1">
      <c r="B104" s="90">
        <v>4</v>
      </c>
      <c r="C104" s="90" t="s">
        <v>26</v>
      </c>
      <c r="D104" s="90">
        <f>FORMULES!B49</f>
        <v>310</v>
      </c>
      <c r="E104" s="98">
        <f>FORMULES!C49</f>
        <v>300</v>
      </c>
      <c r="F104" s="86">
        <f t="shared" si="43"/>
        <v>1371.1875</v>
      </c>
      <c r="G104" s="87">
        <f t="shared" si="42"/>
        <v>13.71</v>
      </c>
      <c r="H104" s="88">
        <f t="shared" si="44"/>
        <v>107.63821875000001</v>
      </c>
      <c r="I104" s="88">
        <f t="shared" si="45"/>
        <v>32.2404138</v>
      </c>
      <c r="J104" s="88">
        <f t="shared" si="46"/>
        <v>68.51087932499999</v>
      </c>
      <c r="K104" s="88">
        <f t="shared" si="47"/>
        <v>6.716752875</v>
      </c>
      <c r="L104" s="88">
        <f t="shared" si="48"/>
        <v>0</v>
      </c>
      <c r="M104" s="88">
        <f t="shared" si="49"/>
        <v>1169.79123525</v>
      </c>
      <c r="N104" s="88">
        <f t="shared" si="50"/>
        <v>7673.327493008843</v>
      </c>
    </row>
    <row r="105" spans="2:14" ht="10.5" customHeight="1">
      <c r="B105" s="90">
        <v>3</v>
      </c>
      <c r="C105" s="90" t="s">
        <v>27</v>
      </c>
      <c r="D105" s="90">
        <f>FORMULES!B50</f>
        <v>303</v>
      </c>
      <c r="E105" s="98">
        <f>FORMULES!C50</f>
        <v>295</v>
      </c>
      <c r="F105" s="86">
        <f t="shared" si="43"/>
        <v>1348.334375</v>
      </c>
      <c r="G105" s="87">
        <f t="shared" si="42"/>
        <v>13.620462499999999</v>
      </c>
      <c r="H105" s="88">
        <f t="shared" si="44"/>
        <v>105.8442484375</v>
      </c>
      <c r="I105" s="88">
        <f t="shared" si="45"/>
        <v>31.706308616999998</v>
      </c>
      <c r="J105" s="88">
        <f t="shared" si="46"/>
        <v>67.375905811125</v>
      </c>
      <c r="K105" s="88">
        <f t="shared" si="47"/>
        <v>6.605480961874999</v>
      </c>
      <c r="L105" s="88">
        <f t="shared" si="48"/>
        <v>0</v>
      </c>
      <c r="M105" s="88">
        <f t="shared" si="49"/>
        <v>1150.4228936724999</v>
      </c>
      <c r="N105" s="88">
        <f t="shared" si="50"/>
        <v>7546.27950064732</v>
      </c>
    </row>
    <row r="106" spans="2:14" ht="10.5" customHeight="1">
      <c r="B106" s="90">
        <v>2</v>
      </c>
      <c r="C106" s="90" t="s">
        <v>27</v>
      </c>
      <c r="D106" s="90">
        <f>FORMULES!B51</f>
        <v>299</v>
      </c>
      <c r="E106" s="98">
        <f>FORMULES!C51</f>
        <v>292</v>
      </c>
      <c r="F106" s="86">
        <f t="shared" si="43"/>
        <v>1334.6225</v>
      </c>
      <c r="G106" s="87">
        <f t="shared" si="42"/>
        <v>13.620462499999999</v>
      </c>
      <c r="H106" s="88">
        <f t="shared" si="44"/>
        <v>104.76786625</v>
      </c>
      <c r="I106" s="88">
        <f t="shared" si="45"/>
        <v>31.387096166999996</v>
      </c>
      <c r="J106" s="88">
        <f t="shared" si="46"/>
        <v>66.69757935487499</v>
      </c>
      <c r="K106" s="88">
        <f t="shared" si="47"/>
        <v>6.538978368124999</v>
      </c>
      <c r="L106" s="88">
        <f t="shared" si="48"/>
        <v>0</v>
      </c>
      <c r="M106" s="88">
        <f t="shared" si="49"/>
        <v>1138.85144236</v>
      </c>
      <c r="N106" s="88">
        <f t="shared" si="50"/>
        <v>7470.375755761384</v>
      </c>
    </row>
    <row r="107" spans="2:14" ht="10.5" customHeight="1">
      <c r="B107" s="90">
        <v>1</v>
      </c>
      <c r="C107" s="90" t="s">
        <v>28</v>
      </c>
      <c r="D107" s="90">
        <f>FORMULES!B52</f>
        <v>298</v>
      </c>
      <c r="E107" s="98">
        <f>FORMULES!C52</f>
        <v>291</v>
      </c>
      <c r="F107" s="86">
        <f t="shared" si="43"/>
        <v>1330.0518749999999</v>
      </c>
      <c r="G107" s="87">
        <f t="shared" si="42"/>
        <v>13.620462499999999</v>
      </c>
      <c r="H107" s="88">
        <f t="shared" si="44"/>
        <v>104.40907218749999</v>
      </c>
      <c r="I107" s="88">
        <f t="shared" si="45"/>
        <v>31.280692017</v>
      </c>
      <c r="J107" s="88">
        <f t="shared" si="46"/>
        <v>66.471470536125</v>
      </c>
      <c r="K107" s="88">
        <f t="shared" si="47"/>
        <v>6.516810836875</v>
      </c>
      <c r="L107" s="88">
        <f t="shared" si="48"/>
        <v>0</v>
      </c>
      <c r="M107" s="88">
        <f t="shared" si="49"/>
        <v>1134.9942919225</v>
      </c>
      <c r="N107" s="88">
        <f t="shared" si="50"/>
        <v>7445.074507466074</v>
      </c>
    </row>
    <row r="108" spans="2:14" ht="10.5" customHeight="1">
      <c r="B108" s="63"/>
      <c r="C108" s="63"/>
      <c r="D108" s="63"/>
      <c r="E108" s="64"/>
      <c r="F108" s="122"/>
      <c r="G108" s="87"/>
      <c r="H108" s="123"/>
      <c r="I108" s="123"/>
      <c r="J108" s="123"/>
      <c r="K108" s="123"/>
      <c r="L108" s="123"/>
      <c r="M108" s="149"/>
      <c r="N108" s="123"/>
    </row>
    <row r="109" spans="2:12" ht="10.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3" ht="10.5" customHeight="1">
      <c r="B110" s="294" t="str">
        <f>FORMULES!E5</f>
        <v> -- Indemnité  de  Résidence  plancher  INM  298 ----- Prix point mensuel net : 3,857 euros (I.R. non comprise)</v>
      </c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</row>
    <row r="111" spans="2:13" ht="14.25" customHeight="1"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</row>
    <row r="112" spans="2:12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4" ht="12.75">
      <c r="M114" s="146"/>
    </row>
    <row r="115" spans="2:13" ht="19.5" customHeight="1">
      <c r="B115" s="290" t="s">
        <v>79</v>
      </c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</row>
    <row r="116" spans="2:12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3" ht="12.75"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</row>
    <row r="118" ht="12.75">
      <c r="M118"/>
    </row>
    <row r="119" spans="2:13" ht="12.75" customHeight="1">
      <c r="B119" s="291" t="s">
        <v>67</v>
      </c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</row>
    <row r="120" ht="15.75">
      <c r="M120" s="42"/>
    </row>
    <row r="121" ht="10.5" customHeight="1"/>
    <row r="122" spans="2:13" ht="14.25" customHeight="1">
      <c r="B122" s="5"/>
      <c r="C122" s="5"/>
      <c r="D122" s="5"/>
      <c r="E122" s="5"/>
      <c r="F122" s="5"/>
      <c r="G122" s="5"/>
      <c r="H122" s="292" t="s">
        <v>36</v>
      </c>
      <c r="I122" s="292"/>
      <c r="J122" s="292"/>
      <c r="K122" s="292"/>
      <c r="L122" s="292"/>
      <c r="M122" s="44">
        <f>DATE</f>
        <v>39722</v>
      </c>
    </row>
    <row r="123" spans="2:13" ht="10.5" customHeight="1">
      <c r="B123" s="297" t="s">
        <v>80</v>
      </c>
      <c r="C123" s="297"/>
      <c r="D123" s="297"/>
      <c r="E123" s="297"/>
      <c r="F123" s="47"/>
      <c r="G123" s="150"/>
      <c r="M123" s="48"/>
    </row>
    <row r="124" spans="2:13" ht="10.5" customHeight="1">
      <c r="B124" s="127"/>
      <c r="C124" s="128"/>
      <c r="D124" s="128"/>
      <c r="E124" s="128"/>
      <c r="F124" s="51"/>
      <c r="G124" s="151"/>
      <c r="H124" s="50"/>
      <c r="I124" s="50"/>
      <c r="J124" s="50"/>
      <c r="K124" s="50"/>
      <c r="L124" s="50"/>
      <c r="M124" s="74"/>
    </row>
    <row r="125" spans="2:14" ht="10.5" customHeight="1">
      <c r="B125" s="49"/>
      <c r="C125" s="50"/>
      <c r="D125" s="51"/>
      <c r="E125" s="51"/>
      <c r="F125" s="52" t="s">
        <v>37</v>
      </c>
      <c r="G125" s="112"/>
      <c r="H125" s="113"/>
      <c r="I125" s="53"/>
      <c r="J125" s="53"/>
      <c r="K125" s="53"/>
      <c r="L125" s="54"/>
      <c r="M125" s="55" t="s">
        <v>37</v>
      </c>
      <c r="N125" s="56" t="s">
        <v>38</v>
      </c>
    </row>
    <row r="126" spans="2:14" ht="10.5" customHeight="1">
      <c r="B126" s="57" t="s">
        <v>39</v>
      </c>
      <c r="C126" s="57" t="s">
        <v>40</v>
      </c>
      <c r="D126" s="57" t="s">
        <v>20</v>
      </c>
      <c r="E126" s="58" t="s">
        <v>21</v>
      </c>
      <c r="F126" s="59" t="s">
        <v>41</v>
      </c>
      <c r="G126" s="114" t="s">
        <v>65</v>
      </c>
      <c r="H126" s="57" t="s">
        <v>4</v>
      </c>
      <c r="I126" s="57" t="s">
        <v>42</v>
      </c>
      <c r="J126" s="57" t="s">
        <v>42</v>
      </c>
      <c r="K126" s="57" t="s">
        <v>43</v>
      </c>
      <c r="L126" s="57" t="s">
        <v>44</v>
      </c>
      <c r="M126" s="61" t="s">
        <v>45</v>
      </c>
      <c r="N126" s="62" t="s">
        <v>46</v>
      </c>
    </row>
    <row r="127" spans="2:14" ht="10.5" customHeight="1">
      <c r="B127" s="63"/>
      <c r="C127" s="63" t="s">
        <v>47</v>
      </c>
      <c r="D127" s="63"/>
      <c r="E127" s="64"/>
      <c r="F127" s="65" t="s">
        <v>48</v>
      </c>
      <c r="G127" s="115"/>
      <c r="H127" s="116">
        <v>0.0785</v>
      </c>
      <c r="I127" s="67">
        <v>0.024</v>
      </c>
      <c r="J127" s="67">
        <v>0.051</v>
      </c>
      <c r="K127" s="67">
        <v>0.005</v>
      </c>
      <c r="L127" s="67">
        <v>0.01</v>
      </c>
      <c r="M127" s="68" t="s">
        <v>48</v>
      </c>
      <c r="N127" s="69"/>
    </row>
    <row r="128" spans="2:14" ht="10.5" customHeight="1">
      <c r="B128" s="70"/>
      <c r="C128" s="71"/>
      <c r="D128" s="71"/>
      <c r="E128" s="71"/>
      <c r="F128" s="72"/>
      <c r="G128" s="72"/>
      <c r="H128" s="73"/>
      <c r="I128" s="73"/>
      <c r="J128" s="73"/>
      <c r="K128" s="73"/>
      <c r="L128" s="73"/>
      <c r="M128" s="74"/>
      <c r="N128" s="75"/>
    </row>
    <row r="129" spans="2:14" ht="12.75">
      <c r="B129" s="76"/>
      <c r="C129" s="77"/>
      <c r="D129" s="293" t="s">
        <v>81</v>
      </c>
      <c r="E129" s="293"/>
      <c r="F129" s="293"/>
      <c r="G129" s="293"/>
      <c r="H129" s="293"/>
      <c r="I129" s="293"/>
      <c r="J129" s="293"/>
      <c r="K129" s="77"/>
      <c r="L129" s="77"/>
      <c r="M129" s="80" t="s">
        <v>82</v>
      </c>
      <c r="N129" s="81"/>
    </row>
    <row r="130" spans="2:14" ht="12.75">
      <c r="B130" s="132">
        <v>7</v>
      </c>
      <c r="C130" s="83"/>
      <c r="D130" s="143">
        <f>SUM(FORMULES!B71)</f>
        <v>479</v>
      </c>
      <c r="E130" s="144">
        <f>SUM(FORMULES!C71)</f>
        <v>416</v>
      </c>
      <c r="F130" s="86">
        <f aca="true" t="shared" si="51" ref="F130:F136">E130*PA/12</f>
        <v>1901.3799999999999</v>
      </c>
      <c r="G130" s="87">
        <f aca="true" t="shared" si="52" ref="G130:G136">IF(E130&gt;298,INT(F130)/100*3,IRPLANCHER3)</f>
        <v>57.03</v>
      </c>
      <c r="H130" s="88">
        <f aca="true" t="shared" si="53" ref="H130:H136">F130*pension</f>
        <v>149.25833</v>
      </c>
      <c r="I130" s="88">
        <f aca="true" t="shared" si="54" ref="I130:I136">((F130+G130)*97/100)*C.S.G.N.D</f>
        <v>45.5917848</v>
      </c>
      <c r="J130" s="88">
        <f aca="true" t="shared" si="55" ref="J130:J136">(F130+G130)*97/100*C.S.G.D</f>
        <v>96.88254269999999</v>
      </c>
      <c r="K130" s="88">
        <f aca="true" t="shared" si="56" ref="K130:K136">(F130+G130)*97/100*R.D.S</f>
        <v>9.4982885</v>
      </c>
      <c r="L130" s="88">
        <f aca="true" t="shared" si="57" ref="L130:L136">IF((F130+G130)-H130&gt;Seuil*BRUT,((F130+G130)-H130)*1/100,0)</f>
        <v>18.091516699999996</v>
      </c>
      <c r="M130" s="88">
        <f aca="true" t="shared" si="58" ref="M130:M136">(F130+G130)-(H130+I130+J130+K130+L130)</f>
        <v>1639.0875373</v>
      </c>
      <c r="N130" s="88">
        <f aca="true" t="shared" si="59" ref="N130:N136">M130*6.55957</f>
        <v>10751.70943704696</v>
      </c>
    </row>
    <row r="131" spans="2:14" ht="12.75">
      <c r="B131" s="132">
        <v>6</v>
      </c>
      <c r="C131" s="82" t="s">
        <v>24</v>
      </c>
      <c r="D131" s="143">
        <f>SUM(FORMULES!B72)</f>
        <v>449</v>
      </c>
      <c r="E131" s="144">
        <f>SUM(FORMULES!C72)</f>
        <v>394</v>
      </c>
      <c r="F131" s="86">
        <f t="shared" si="51"/>
        <v>1800.8262499999998</v>
      </c>
      <c r="G131" s="87">
        <f t="shared" si="52"/>
        <v>54</v>
      </c>
      <c r="H131" s="88">
        <f t="shared" si="53"/>
        <v>141.36486062499998</v>
      </c>
      <c r="I131" s="88">
        <f t="shared" si="54"/>
        <v>43.1803551</v>
      </c>
      <c r="J131" s="88">
        <f t="shared" si="55"/>
        <v>91.75825458749999</v>
      </c>
      <c r="K131" s="88">
        <f t="shared" si="56"/>
        <v>8.9959073125</v>
      </c>
      <c r="L131" s="88">
        <f t="shared" si="57"/>
        <v>17.13461389375</v>
      </c>
      <c r="M131" s="88">
        <f t="shared" si="58"/>
        <v>1552.3922584812499</v>
      </c>
      <c r="N131" s="88">
        <f t="shared" si="59"/>
        <v>10183.025686965851</v>
      </c>
    </row>
    <row r="132" spans="2:14" ht="12.75">
      <c r="B132" s="132">
        <v>5</v>
      </c>
      <c r="C132" s="82" t="s">
        <v>26</v>
      </c>
      <c r="D132" s="143">
        <f>SUM(FORMULES!B73)</f>
        <v>424</v>
      </c>
      <c r="E132" s="144">
        <f>SUM(FORMULES!C73)</f>
        <v>377</v>
      </c>
      <c r="F132" s="86">
        <f t="shared" si="51"/>
        <v>1723.125625</v>
      </c>
      <c r="G132" s="87">
        <f t="shared" si="52"/>
        <v>51.69</v>
      </c>
      <c r="H132" s="88">
        <f t="shared" si="53"/>
        <v>135.2653615625</v>
      </c>
      <c r="I132" s="88">
        <f t="shared" si="54"/>
        <v>41.317707750000004</v>
      </c>
      <c r="J132" s="88">
        <f t="shared" si="55"/>
        <v>87.80012896875</v>
      </c>
      <c r="K132" s="88">
        <f t="shared" si="56"/>
        <v>8.60785578125</v>
      </c>
      <c r="L132" s="88">
        <f t="shared" si="57"/>
        <v>16.395502634375</v>
      </c>
      <c r="M132" s="88">
        <f t="shared" si="58"/>
        <v>1485.429068303125</v>
      </c>
      <c r="N132" s="88">
        <f t="shared" si="59"/>
        <v>9743.77595356913</v>
      </c>
    </row>
    <row r="133" spans="2:14" ht="12.75">
      <c r="B133" s="91">
        <v>4</v>
      </c>
      <c r="C133" s="90" t="s">
        <v>26</v>
      </c>
      <c r="D133" s="84">
        <f>SUM(FORMULES!B74)</f>
        <v>396</v>
      </c>
      <c r="E133" s="60">
        <f>SUM(FORMULES!C74)</f>
        <v>360</v>
      </c>
      <c r="F133" s="86">
        <f t="shared" si="51"/>
        <v>1645.425</v>
      </c>
      <c r="G133" s="87">
        <f t="shared" si="52"/>
        <v>49.349999999999994</v>
      </c>
      <c r="H133" s="88">
        <f t="shared" si="53"/>
        <v>129.1658625</v>
      </c>
      <c r="I133" s="88">
        <f t="shared" si="54"/>
        <v>39.454362</v>
      </c>
      <c r="J133" s="88">
        <f t="shared" si="55"/>
        <v>83.84051925</v>
      </c>
      <c r="K133" s="88">
        <f t="shared" si="56"/>
        <v>8.21965875</v>
      </c>
      <c r="L133" s="88">
        <f t="shared" si="57"/>
        <v>15.656091374999999</v>
      </c>
      <c r="M133" s="88">
        <f t="shared" si="58"/>
        <v>1418.4385061249998</v>
      </c>
      <c r="N133" s="88">
        <f t="shared" si="59"/>
        <v>9304.346671622365</v>
      </c>
    </row>
    <row r="134" spans="2:14" ht="10.5" customHeight="1">
      <c r="B134" s="90">
        <v>3</v>
      </c>
      <c r="C134" s="90" t="s">
        <v>26</v>
      </c>
      <c r="D134" s="90">
        <f>SUM(FORMULES!B75)</f>
        <v>377</v>
      </c>
      <c r="E134" s="91">
        <f>SUM(FORMULES!C75)</f>
        <v>347</v>
      </c>
      <c r="F134" s="86">
        <f t="shared" si="51"/>
        <v>1586.006875</v>
      </c>
      <c r="G134" s="87">
        <f t="shared" si="52"/>
        <v>47.58</v>
      </c>
      <c r="H134" s="88">
        <f t="shared" si="53"/>
        <v>124.5015396875</v>
      </c>
      <c r="I134" s="88">
        <f t="shared" si="54"/>
        <v>38.02990245</v>
      </c>
      <c r="J134" s="88">
        <f t="shared" si="55"/>
        <v>80.81354270624999</v>
      </c>
      <c r="K134" s="88">
        <f t="shared" si="56"/>
        <v>7.92289634375</v>
      </c>
      <c r="L134" s="88">
        <f t="shared" si="57"/>
        <v>15.090853353124999</v>
      </c>
      <c r="M134" s="88">
        <f t="shared" si="58"/>
        <v>1367.228140459375</v>
      </c>
      <c r="N134" s="88">
        <f t="shared" si="59"/>
        <v>8968.428693313102</v>
      </c>
    </row>
    <row r="135" spans="2:14" ht="10.5" customHeight="1">
      <c r="B135" s="90">
        <v>2</v>
      </c>
      <c r="C135" s="90" t="s">
        <v>27</v>
      </c>
      <c r="D135" s="90">
        <f>SUM(FORMULES!B76)</f>
        <v>362</v>
      </c>
      <c r="E135" s="91">
        <f>SUM(FORMULES!C76)</f>
        <v>336</v>
      </c>
      <c r="F135" s="86">
        <f t="shared" si="51"/>
        <v>1535.7299999999998</v>
      </c>
      <c r="G135" s="87">
        <f t="shared" si="52"/>
        <v>46.05</v>
      </c>
      <c r="H135" s="88">
        <f t="shared" si="53"/>
        <v>120.55480499999999</v>
      </c>
      <c r="I135" s="88">
        <f t="shared" si="54"/>
        <v>36.82383839999999</v>
      </c>
      <c r="J135" s="88">
        <f t="shared" si="55"/>
        <v>78.25065659999997</v>
      </c>
      <c r="K135" s="88">
        <f t="shared" si="56"/>
        <v>7.671632999999998</v>
      </c>
      <c r="L135" s="88">
        <f t="shared" si="57"/>
        <v>14.612251949999997</v>
      </c>
      <c r="M135" s="88">
        <f t="shared" si="58"/>
        <v>1323.8668150499998</v>
      </c>
      <c r="N135" s="88">
        <f t="shared" si="59"/>
        <v>8683.997043997528</v>
      </c>
    </row>
    <row r="136" spans="2:14" ht="10.5" customHeight="1">
      <c r="B136" s="90">
        <v>1</v>
      </c>
      <c r="C136" s="90" t="s">
        <v>27</v>
      </c>
      <c r="D136" s="90">
        <f>SUM(FORMULES!B77)</f>
        <v>347</v>
      </c>
      <c r="E136" s="91">
        <f>SUM(FORMULES!C77)</f>
        <v>325</v>
      </c>
      <c r="F136" s="86">
        <f t="shared" si="51"/>
        <v>1485.453125</v>
      </c>
      <c r="G136" s="87">
        <f t="shared" si="52"/>
        <v>44.55</v>
      </c>
      <c r="H136" s="88">
        <f t="shared" si="53"/>
        <v>116.6080703125</v>
      </c>
      <c r="I136" s="88">
        <f t="shared" si="54"/>
        <v>35.61847275</v>
      </c>
      <c r="J136" s="88">
        <f t="shared" si="55"/>
        <v>75.68925459375</v>
      </c>
      <c r="K136" s="88">
        <f t="shared" si="56"/>
        <v>7.42051515625</v>
      </c>
      <c r="L136" s="88">
        <f t="shared" si="57"/>
        <v>14.133950546874999</v>
      </c>
      <c r="M136" s="88">
        <f t="shared" si="58"/>
        <v>1280.532861640625</v>
      </c>
      <c r="N136" s="88">
        <f t="shared" si="59"/>
        <v>8399.744943231994</v>
      </c>
    </row>
    <row r="137" spans="2:14" ht="10.5" customHeight="1">
      <c r="B137" s="91"/>
      <c r="C137" s="60"/>
      <c r="D137" s="60"/>
      <c r="E137" s="60"/>
      <c r="F137" s="92"/>
      <c r="G137" s="92"/>
      <c r="H137" s="93"/>
      <c r="I137" s="93"/>
      <c r="J137" s="93"/>
      <c r="K137" s="93"/>
      <c r="L137" s="93"/>
      <c r="M137" s="74"/>
      <c r="N137" s="88"/>
    </row>
    <row r="138" spans="2:14" ht="10.5" customHeight="1">
      <c r="B138" s="76"/>
      <c r="C138" s="77"/>
      <c r="D138" s="293" t="s">
        <v>83</v>
      </c>
      <c r="E138" s="293"/>
      <c r="F138" s="293"/>
      <c r="G138" s="293"/>
      <c r="H138" s="293"/>
      <c r="I138" s="293"/>
      <c r="J138" s="293"/>
      <c r="K138" s="77"/>
      <c r="L138" s="77"/>
      <c r="M138" s="95" t="s">
        <v>54</v>
      </c>
      <c r="N138" s="88"/>
    </row>
    <row r="139" spans="2:14" ht="10.5" customHeight="1">
      <c r="B139" s="91">
        <v>11</v>
      </c>
      <c r="C139" s="97"/>
      <c r="D139" s="84">
        <f>SUM(FORMULES!B56)</f>
        <v>446</v>
      </c>
      <c r="E139" s="60">
        <f>SUM(FORMULES!C56)</f>
        <v>392</v>
      </c>
      <c r="F139" s="86">
        <f aca="true" t="shared" si="60" ref="F139:F149">E139*PA/12</f>
        <v>1791.6849999999997</v>
      </c>
      <c r="G139" s="87">
        <f aca="true" t="shared" si="61" ref="G139:G149">IF(E139&gt;298,INT(F139)/100*3,IRPLANCHER3)</f>
        <v>53.730000000000004</v>
      </c>
      <c r="H139" s="88">
        <f aca="true" t="shared" si="62" ref="H139:H149">F139*pension</f>
        <v>140.64727249999999</v>
      </c>
      <c r="I139" s="88">
        <f aca="true" t="shared" si="63" ref="I139:I149">((F139+G139)*97/100)*C.S.G.N.D</f>
        <v>42.961261199999996</v>
      </c>
      <c r="J139" s="88">
        <f aca="true" t="shared" si="64" ref="J139:J149">(F139+G139)*97/100*C.S.G.D</f>
        <v>91.29268004999997</v>
      </c>
      <c r="K139" s="88">
        <f aca="true" t="shared" si="65" ref="K139:K149">(F139+G139)*97/100*R.D.S</f>
        <v>8.950262749999998</v>
      </c>
      <c r="L139" s="88">
        <f aca="true" t="shared" si="66" ref="L139:L149">IF((F139+G139)-H139&gt;Seuil*BRUT,((F139+G139)-H139)*1/100,0)</f>
        <v>17.047677274999998</v>
      </c>
      <c r="M139" s="88">
        <f aca="true" t="shared" si="67" ref="M139:M149">(F139+G139)-(H139+I139+J139+K139+L139)</f>
        <v>1544.5158462249997</v>
      </c>
      <c r="N139" s="88">
        <f aca="true" t="shared" si="68" ref="N139:N149">M139*6.55957</f>
        <v>10131.359809422122</v>
      </c>
    </row>
    <row r="140" spans="2:14" ht="10.5" customHeight="1">
      <c r="B140" s="90">
        <v>10</v>
      </c>
      <c r="C140" s="90" t="s">
        <v>24</v>
      </c>
      <c r="D140" s="90">
        <f>FORMULES!B57</f>
        <v>427</v>
      </c>
      <c r="E140" s="98">
        <f>FORMULES!C57</f>
        <v>379</v>
      </c>
      <c r="F140" s="86">
        <f t="shared" si="60"/>
        <v>1732.266875</v>
      </c>
      <c r="G140" s="87">
        <f t="shared" si="61"/>
        <v>51.96</v>
      </c>
      <c r="H140" s="88">
        <f t="shared" si="62"/>
        <v>135.9829496875</v>
      </c>
      <c r="I140" s="88">
        <f t="shared" si="63"/>
        <v>41.53680165</v>
      </c>
      <c r="J140" s="88">
        <f t="shared" si="64"/>
        <v>88.26570350624999</v>
      </c>
      <c r="K140" s="88">
        <f t="shared" si="65"/>
        <v>8.65350034375</v>
      </c>
      <c r="L140" s="88">
        <f t="shared" si="66"/>
        <v>16.482439253125</v>
      </c>
      <c r="M140" s="88">
        <f t="shared" si="67"/>
        <v>1493.3054805593752</v>
      </c>
      <c r="N140" s="88">
        <f t="shared" si="68"/>
        <v>9795.441831112861</v>
      </c>
    </row>
    <row r="141" spans="2:14" ht="10.5" customHeight="1">
      <c r="B141" s="90">
        <v>9</v>
      </c>
      <c r="C141" s="90" t="s">
        <v>24</v>
      </c>
      <c r="D141" s="90">
        <f>FORMULES!B58</f>
        <v>398</v>
      </c>
      <c r="E141" s="98">
        <f>FORMULES!C58</f>
        <v>362</v>
      </c>
      <c r="F141" s="86">
        <f t="shared" si="60"/>
        <v>1654.5662499999999</v>
      </c>
      <c r="G141" s="87">
        <f t="shared" si="61"/>
        <v>49.62</v>
      </c>
      <c r="H141" s="88">
        <f t="shared" si="62"/>
        <v>129.883450625</v>
      </c>
      <c r="I141" s="88">
        <f t="shared" si="63"/>
        <v>39.67345589999999</v>
      </c>
      <c r="J141" s="88">
        <f t="shared" si="64"/>
        <v>84.30609378749999</v>
      </c>
      <c r="K141" s="88">
        <f t="shared" si="65"/>
        <v>8.265303312499999</v>
      </c>
      <c r="L141" s="88">
        <f t="shared" si="66"/>
        <v>15.743027993749998</v>
      </c>
      <c r="M141" s="88">
        <f t="shared" si="67"/>
        <v>1426.3149183812498</v>
      </c>
      <c r="N141" s="88">
        <f t="shared" si="68"/>
        <v>9356.012549166095</v>
      </c>
    </row>
    <row r="142" spans="2:14" ht="10.5" customHeight="1">
      <c r="B142" s="90">
        <v>8</v>
      </c>
      <c r="C142" s="90" t="s">
        <v>24</v>
      </c>
      <c r="D142" s="90">
        <f>FORMULES!B59</f>
        <v>380</v>
      </c>
      <c r="E142" s="98">
        <f>FORMULES!C59</f>
        <v>350</v>
      </c>
      <c r="F142" s="86">
        <f t="shared" si="60"/>
        <v>1599.71875</v>
      </c>
      <c r="G142" s="87">
        <f t="shared" si="61"/>
        <v>47.97</v>
      </c>
      <c r="H142" s="88">
        <f t="shared" si="62"/>
        <v>125.577921875</v>
      </c>
      <c r="I142" s="88">
        <f t="shared" si="63"/>
        <v>38.3581941</v>
      </c>
      <c r="J142" s="88">
        <f t="shared" si="64"/>
        <v>81.51116246249998</v>
      </c>
      <c r="K142" s="88">
        <f t="shared" si="65"/>
        <v>7.991290437499999</v>
      </c>
      <c r="L142" s="88">
        <f t="shared" si="66"/>
        <v>15.221108281250002</v>
      </c>
      <c r="M142" s="88">
        <f t="shared" si="67"/>
        <v>1379.02907284375</v>
      </c>
      <c r="N142" s="88">
        <f t="shared" si="68"/>
        <v>9045.837735353678</v>
      </c>
    </row>
    <row r="143" spans="2:14" ht="10.5" customHeight="1">
      <c r="B143" s="90">
        <v>7</v>
      </c>
      <c r="C143" s="90" t="s">
        <v>24</v>
      </c>
      <c r="D143" s="90">
        <f>FORMULES!B60</f>
        <v>364</v>
      </c>
      <c r="E143" s="98">
        <f>FORMULES!C60</f>
        <v>338</v>
      </c>
      <c r="F143" s="86">
        <f t="shared" si="60"/>
        <v>1544.87125</v>
      </c>
      <c r="G143" s="87">
        <f t="shared" si="61"/>
        <v>46.32</v>
      </c>
      <c r="H143" s="88">
        <f t="shared" si="62"/>
        <v>121.272393125</v>
      </c>
      <c r="I143" s="88">
        <f t="shared" si="63"/>
        <v>37.0429323</v>
      </c>
      <c r="J143" s="88">
        <f t="shared" si="64"/>
        <v>78.71623113749999</v>
      </c>
      <c r="K143" s="88">
        <f t="shared" si="65"/>
        <v>7.7172775625</v>
      </c>
      <c r="L143" s="88">
        <f t="shared" si="66"/>
        <v>14.699188568749998</v>
      </c>
      <c r="M143" s="88">
        <f t="shared" si="67"/>
        <v>1331.74322730625</v>
      </c>
      <c r="N143" s="88">
        <f t="shared" si="68"/>
        <v>8735.662921541258</v>
      </c>
    </row>
    <row r="144" spans="2:14" ht="10.5" customHeight="1">
      <c r="B144" s="90">
        <v>6</v>
      </c>
      <c r="C144" s="90" t="s">
        <v>26</v>
      </c>
      <c r="D144" s="90">
        <f>FORMULES!B61</f>
        <v>351</v>
      </c>
      <c r="E144" s="98">
        <f>FORMULES!C61</f>
        <v>328</v>
      </c>
      <c r="F144" s="86">
        <f t="shared" si="60"/>
        <v>1499.165</v>
      </c>
      <c r="G144" s="87">
        <f t="shared" si="61"/>
        <v>44.97</v>
      </c>
      <c r="H144" s="88">
        <f t="shared" si="62"/>
        <v>117.68445249999999</v>
      </c>
      <c r="I144" s="88">
        <f t="shared" si="63"/>
        <v>35.947462800000004</v>
      </c>
      <c r="J144" s="88">
        <f t="shared" si="64"/>
        <v>76.38835845</v>
      </c>
      <c r="K144" s="88">
        <f t="shared" si="65"/>
        <v>7.48905475</v>
      </c>
      <c r="L144" s="88">
        <f t="shared" si="66"/>
        <v>14.264505475</v>
      </c>
      <c r="M144" s="88">
        <f t="shared" si="67"/>
        <v>1292.3611660249999</v>
      </c>
      <c r="N144" s="88">
        <f t="shared" si="68"/>
        <v>8477.333533822608</v>
      </c>
    </row>
    <row r="145" spans="2:14" ht="10.5" customHeight="1">
      <c r="B145" s="90">
        <v>5</v>
      </c>
      <c r="C145" s="90" t="s">
        <v>26</v>
      </c>
      <c r="D145" s="90">
        <f>FORMULES!B62</f>
        <v>336</v>
      </c>
      <c r="E145" s="98">
        <f>FORMULES!C62</f>
        <v>318</v>
      </c>
      <c r="F145" s="86">
        <f t="shared" si="60"/>
        <v>1453.4587499999998</v>
      </c>
      <c r="G145" s="87">
        <f t="shared" si="61"/>
        <v>43.589999999999996</v>
      </c>
      <c r="H145" s="88">
        <f t="shared" si="62"/>
        <v>114.09651187499999</v>
      </c>
      <c r="I145" s="88">
        <f t="shared" si="63"/>
        <v>34.85129489999999</v>
      </c>
      <c r="J145" s="88">
        <f t="shared" si="64"/>
        <v>74.05900166249998</v>
      </c>
      <c r="K145" s="88">
        <f t="shared" si="65"/>
        <v>7.260686437499999</v>
      </c>
      <c r="L145" s="88">
        <f t="shared" si="66"/>
        <v>13.829522381249996</v>
      </c>
      <c r="M145" s="88">
        <f t="shared" si="67"/>
        <v>1252.9517327437497</v>
      </c>
      <c r="N145" s="88">
        <f t="shared" si="68"/>
        <v>8218.824597553918</v>
      </c>
    </row>
    <row r="146" spans="2:14" ht="10.5" customHeight="1">
      <c r="B146" s="90">
        <v>4</v>
      </c>
      <c r="C146" s="90" t="s">
        <v>26</v>
      </c>
      <c r="D146" s="90">
        <f>FORMULES!B63</f>
        <v>322</v>
      </c>
      <c r="E146" s="98">
        <f>FORMULES!C63</f>
        <v>308</v>
      </c>
      <c r="F146" s="86">
        <f t="shared" si="60"/>
        <v>1407.7524999999998</v>
      </c>
      <c r="G146" s="87">
        <f t="shared" si="61"/>
        <v>42.21</v>
      </c>
      <c r="H146" s="88">
        <f t="shared" si="62"/>
        <v>110.50857124999999</v>
      </c>
      <c r="I146" s="88">
        <f t="shared" si="63"/>
        <v>33.755126999999995</v>
      </c>
      <c r="J146" s="88">
        <f t="shared" si="64"/>
        <v>71.72964487499999</v>
      </c>
      <c r="K146" s="88">
        <f t="shared" si="65"/>
        <v>7.032318125</v>
      </c>
      <c r="L146" s="88">
        <f t="shared" si="66"/>
        <v>13.394539287499999</v>
      </c>
      <c r="M146" s="88">
        <f t="shared" si="67"/>
        <v>1213.5422994624998</v>
      </c>
      <c r="N146" s="88">
        <f t="shared" si="68"/>
        <v>7960.31566128523</v>
      </c>
    </row>
    <row r="147" spans="2:14" ht="10.5" customHeight="1">
      <c r="B147" s="90">
        <v>3</v>
      </c>
      <c r="C147" s="90" t="s">
        <v>27</v>
      </c>
      <c r="D147" s="90">
        <f>FORMULES!B64</f>
        <v>307</v>
      </c>
      <c r="E147" s="98">
        <f>FORMULES!C64</f>
        <v>298</v>
      </c>
      <c r="F147" s="86">
        <f t="shared" si="60"/>
        <v>1362.0462499999999</v>
      </c>
      <c r="G147" s="87">
        <f t="shared" si="61"/>
        <v>40.86138749999999</v>
      </c>
      <c r="H147" s="88">
        <f t="shared" si="62"/>
        <v>106.92063062499999</v>
      </c>
      <c r="I147" s="88">
        <f t="shared" si="63"/>
        <v>32.65968980099999</v>
      </c>
      <c r="J147" s="88">
        <f t="shared" si="64"/>
        <v>69.40184082712499</v>
      </c>
      <c r="K147" s="88">
        <f t="shared" si="65"/>
        <v>6.804102041874999</v>
      </c>
      <c r="L147" s="88">
        <f t="shared" si="66"/>
        <v>0</v>
      </c>
      <c r="M147" s="88">
        <f t="shared" si="67"/>
        <v>1187.121374205</v>
      </c>
      <c r="N147" s="88">
        <f t="shared" si="68"/>
        <v>7787.005752593891</v>
      </c>
    </row>
    <row r="148" spans="2:14" ht="10.5" customHeight="1">
      <c r="B148" s="90">
        <v>2</v>
      </c>
      <c r="C148" s="90" t="s">
        <v>27</v>
      </c>
      <c r="D148" s="90">
        <f>FORMULES!B65</f>
        <v>302</v>
      </c>
      <c r="E148" s="98">
        <f>FORMULES!C65</f>
        <v>294</v>
      </c>
      <c r="F148" s="86">
        <f t="shared" si="60"/>
        <v>1343.7637499999998</v>
      </c>
      <c r="G148" s="87">
        <f t="shared" si="61"/>
        <v>40.86138749999999</v>
      </c>
      <c r="H148" s="88">
        <f t="shared" si="62"/>
        <v>105.48545437499999</v>
      </c>
      <c r="I148" s="88">
        <f t="shared" si="63"/>
        <v>32.234073201</v>
      </c>
      <c r="J148" s="88">
        <f t="shared" si="64"/>
        <v>68.49740555212499</v>
      </c>
      <c r="K148" s="88">
        <f t="shared" si="65"/>
        <v>6.715431916875</v>
      </c>
      <c r="L148" s="88">
        <f t="shared" si="66"/>
        <v>0</v>
      </c>
      <c r="M148" s="88">
        <f t="shared" si="67"/>
        <v>1171.692772455</v>
      </c>
      <c r="N148" s="88">
        <f t="shared" si="68"/>
        <v>7685.800759412645</v>
      </c>
    </row>
    <row r="149" spans="2:14" ht="10.5" customHeight="1">
      <c r="B149" s="90">
        <v>1</v>
      </c>
      <c r="C149" s="90" t="s">
        <v>28</v>
      </c>
      <c r="D149" s="90">
        <f>FORMULES!B66</f>
        <v>299</v>
      </c>
      <c r="E149" s="98">
        <f>FORMULES!C66</f>
        <v>292</v>
      </c>
      <c r="F149" s="86">
        <f t="shared" si="60"/>
        <v>1334.6225</v>
      </c>
      <c r="G149" s="87">
        <f t="shared" si="61"/>
        <v>40.86138749999999</v>
      </c>
      <c r="H149" s="88">
        <f t="shared" si="62"/>
        <v>104.76786625</v>
      </c>
      <c r="I149" s="88">
        <f t="shared" si="63"/>
        <v>32.021264901</v>
      </c>
      <c r="J149" s="88">
        <f t="shared" si="64"/>
        <v>68.045187914625</v>
      </c>
      <c r="K149" s="88">
        <f t="shared" si="65"/>
        <v>6.671096854375</v>
      </c>
      <c r="L149" s="88">
        <f t="shared" si="66"/>
        <v>0</v>
      </c>
      <c r="M149" s="88">
        <f t="shared" si="67"/>
        <v>1163.9784715800001</v>
      </c>
      <c r="N149" s="88">
        <f t="shared" si="68"/>
        <v>7635.198262822021</v>
      </c>
    </row>
    <row r="150" spans="2:14" ht="10.5" customHeight="1">
      <c r="B150" s="91"/>
      <c r="C150" s="60"/>
      <c r="D150" s="99"/>
      <c r="E150" s="60"/>
      <c r="F150" s="92"/>
      <c r="G150" s="92"/>
      <c r="H150" s="93"/>
      <c r="I150" s="93"/>
      <c r="J150" s="93"/>
      <c r="K150" s="93"/>
      <c r="L150" s="93"/>
      <c r="M150" s="74"/>
      <c r="N150" s="88"/>
    </row>
    <row r="151" spans="2:14" ht="10.5" customHeight="1">
      <c r="B151" s="76"/>
      <c r="C151" s="77"/>
      <c r="D151" s="293" t="s">
        <v>79</v>
      </c>
      <c r="E151" s="293"/>
      <c r="F151" s="293"/>
      <c r="G151" s="293"/>
      <c r="H151" s="94"/>
      <c r="I151" s="100"/>
      <c r="J151" s="100"/>
      <c r="K151" s="100"/>
      <c r="L151" s="94"/>
      <c r="M151" s="95" t="s">
        <v>58</v>
      </c>
      <c r="N151" s="88"/>
    </row>
    <row r="152" spans="2:14" ht="10.5" customHeight="1">
      <c r="B152" s="91">
        <v>11</v>
      </c>
      <c r="C152" s="97"/>
      <c r="D152" s="84">
        <f>SUM(FORMULES!B42)</f>
        <v>413</v>
      </c>
      <c r="E152" s="60">
        <f>SUM(FORMULES!C42)</f>
        <v>369</v>
      </c>
      <c r="F152" s="86">
        <f aca="true" t="shared" si="69" ref="F152:F162">E152*PA/12</f>
        <v>1686.5606249999998</v>
      </c>
      <c r="G152" s="87">
        <f aca="true" t="shared" si="70" ref="G152:G162">IF(E152&gt;298,INT(F152)/100*3,IRPLANCHER3)</f>
        <v>50.58</v>
      </c>
      <c r="H152" s="88">
        <f aca="true" t="shared" si="71" ref="H152:H162">F152*pension</f>
        <v>132.39500906249998</v>
      </c>
      <c r="I152" s="88">
        <f aca="true" t="shared" si="72" ref="I152:I162">((F152+G152)*97/100)*C.S.G.N.D</f>
        <v>40.440633749999996</v>
      </c>
      <c r="J152" s="88">
        <f aca="true" t="shared" si="73" ref="J152:J162">(F152+G152)*97/100*C.S.G.D</f>
        <v>85.93634671874999</v>
      </c>
      <c r="K152" s="88">
        <f aca="true" t="shared" si="74" ref="K152:K162">(F152+G152)*97/100*R.D.S</f>
        <v>8.42513203125</v>
      </c>
      <c r="L152" s="88">
        <f aca="true" t="shared" si="75" ref="L152:L162">IF((F152+G152)-H152&gt;Seuil*BRUT,((F152+G152)-H152)*1/100,0)</f>
        <v>16.047456159374995</v>
      </c>
      <c r="M152" s="88">
        <f aca="true" t="shared" si="76" ref="M152:M162">(F152+G152)-(H152+I152+J152+K152+L152)</f>
        <v>1453.8960472781248</v>
      </c>
      <c r="N152" s="88">
        <f aca="true" t="shared" si="77" ref="N152:N162">M152*6.55957</f>
        <v>9536.932894844169</v>
      </c>
    </row>
    <row r="153" spans="2:14" ht="10.5" customHeight="1">
      <c r="B153" s="90">
        <v>10</v>
      </c>
      <c r="C153" s="90" t="s">
        <v>24</v>
      </c>
      <c r="D153" s="90">
        <f>FORMULES!B43</f>
        <v>389</v>
      </c>
      <c r="E153" s="98">
        <f>FORMULES!C43</f>
        <v>356</v>
      </c>
      <c r="F153" s="86">
        <f t="shared" si="69"/>
        <v>1627.1425</v>
      </c>
      <c r="G153" s="87">
        <f t="shared" si="70"/>
        <v>48.81</v>
      </c>
      <c r="H153" s="88">
        <f t="shared" si="71"/>
        <v>127.73068624999999</v>
      </c>
      <c r="I153" s="88">
        <f t="shared" si="72"/>
        <v>39.016174199999995</v>
      </c>
      <c r="J153" s="88">
        <f t="shared" si="73"/>
        <v>82.90937017499999</v>
      </c>
      <c r="K153" s="88">
        <f t="shared" si="74"/>
        <v>8.128369625</v>
      </c>
      <c r="L153" s="88">
        <f t="shared" si="75"/>
        <v>15.482218137499999</v>
      </c>
      <c r="M153" s="88">
        <f t="shared" si="76"/>
        <v>1402.6856816124998</v>
      </c>
      <c r="N153" s="88">
        <f t="shared" si="77"/>
        <v>9201.014916534905</v>
      </c>
    </row>
    <row r="154" spans="2:14" ht="10.5" customHeight="1">
      <c r="B154" s="90">
        <v>9</v>
      </c>
      <c r="C154" s="90" t="s">
        <v>24</v>
      </c>
      <c r="D154" s="90">
        <f>FORMULES!B44</f>
        <v>374</v>
      </c>
      <c r="E154" s="98">
        <f>FORMULES!C44</f>
        <v>345</v>
      </c>
      <c r="F154" s="86">
        <f t="shared" si="69"/>
        <v>1576.8656249999997</v>
      </c>
      <c r="G154" s="87">
        <f t="shared" si="70"/>
        <v>47.28</v>
      </c>
      <c r="H154" s="88">
        <f t="shared" si="71"/>
        <v>123.78395156249998</v>
      </c>
      <c r="I154" s="88">
        <f t="shared" si="72"/>
        <v>37.810110149999986</v>
      </c>
      <c r="J154" s="88">
        <f t="shared" si="73"/>
        <v>80.34648406874997</v>
      </c>
      <c r="K154" s="88">
        <f t="shared" si="74"/>
        <v>7.877106281249998</v>
      </c>
      <c r="L154" s="88">
        <f t="shared" si="75"/>
        <v>15.003616734374996</v>
      </c>
      <c r="M154" s="88">
        <f t="shared" si="76"/>
        <v>1359.3243562031248</v>
      </c>
      <c r="N154" s="88">
        <f t="shared" si="77"/>
        <v>8916.583267219332</v>
      </c>
    </row>
    <row r="155" spans="2:14" ht="10.5" customHeight="1">
      <c r="B155" s="90">
        <v>8</v>
      </c>
      <c r="C155" s="90" t="s">
        <v>24</v>
      </c>
      <c r="D155" s="90">
        <f>FORMULES!B45</f>
        <v>360</v>
      </c>
      <c r="E155" s="98">
        <f>FORMULES!C45</f>
        <v>335</v>
      </c>
      <c r="F155" s="86">
        <f t="shared" si="69"/>
        <v>1531.159375</v>
      </c>
      <c r="G155" s="87">
        <f t="shared" si="70"/>
        <v>45.93</v>
      </c>
      <c r="H155" s="88">
        <f t="shared" si="71"/>
        <v>120.19601093749999</v>
      </c>
      <c r="I155" s="88">
        <f t="shared" si="72"/>
        <v>36.71464065</v>
      </c>
      <c r="J155" s="88">
        <f t="shared" si="73"/>
        <v>78.01861138125</v>
      </c>
      <c r="K155" s="88">
        <f t="shared" si="74"/>
        <v>7.64888346875</v>
      </c>
      <c r="L155" s="88">
        <f t="shared" si="75"/>
        <v>14.568933640625</v>
      </c>
      <c r="M155" s="88">
        <f t="shared" si="76"/>
        <v>1319.9422949218751</v>
      </c>
      <c r="N155" s="88">
        <f t="shared" si="77"/>
        <v>8658.253879500684</v>
      </c>
    </row>
    <row r="156" spans="2:14" ht="10.5" customHeight="1">
      <c r="B156" s="90">
        <v>7</v>
      </c>
      <c r="C156" s="90" t="s">
        <v>24</v>
      </c>
      <c r="D156" s="90">
        <f>FORMULES!B46</f>
        <v>347</v>
      </c>
      <c r="E156" s="98">
        <f>FORMULES!C46</f>
        <v>325</v>
      </c>
      <c r="F156" s="86">
        <f t="shared" si="69"/>
        <v>1485.453125</v>
      </c>
      <c r="G156" s="87">
        <f t="shared" si="70"/>
        <v>44.55</v>
      </c>
      <c r="H156" s="88">
        <f t="shared" si="71"/>
        <v>116.6080703125</v>
      </c>
      <c r="I156" s="88">
        <f t="shared" si="72"/>
        <v>35.61847275</v>
      </c>
      <c r="J156" s="88">
        <f t="shared" si="73"/>
        <v>75.68925459375</v>
      </c>
      <c r="K156" s="88">
        <f t="shared" si="74"/>
        <v>7.42051515625</v>
      </c>
      <c r="L156" s="88">
        <f t="shared" si="75"/>
        <v>14.133950546874999</v>
      </c>
      <c r="M156" s="88">
        <f t="shared" si="76"/>
        <v>1280.532861640625</v>
      </c>
      <c r="N156" s="88">
        <f t="shared" si="77"/>
        <v>8399.744943231994</v>
      </c>
    </row>
    <row r="157" spans="2:14" ht="10.5" customHeight="1">
      <c r="B157" s="90">
        <v>6</v>
      </c>
      <c r="C157" s="90" t="s">
        <v>26</v>
      </c>
      <c r="D157" s="90">
        <f>FORMULES!B47</f>
        <v>333</v>
      </c>
      <c r="E157" s="98">
        <f>FORMULES!C47</f>
        <v>316</v>
      </c>
      <c r="F157" s="86">
        <f t="shared" si="69"/>
        <v>1444.3174999999999</v>
      </c>
      <c r="G157" s="87">
        <f t="shared" si="70"/>
        <v>43.32</v>
      </c>
      <c r="H157" s="88">
        <f t="shared" si="71"/>
        <v>113.37892374999998</v>
      </c>
      <c r="I157" s="88">
        <f t="shared" si="72"/>
        <v>34.632200999999995</v>
      </c>
      <c r="J157" s="88">
        <f t="shared" si="73"/>
        <v>73.59342712499999</v>
      </c>
      <c r="K157" s="88">
        <f t="shared" si="74"/>
        <v>7.215041875</v>
      </c>
      <c r="L157" s="88">
        <f t="shared" si="75"/>
        <v>13.742585762499997</v>
      </c>
      <c r="M157" s="88">
        <f t="shared" si="76"/>
        <v>1245.0753204874998</v>
      </c>
      <c r="N157" s="88">
        <f t="shared" si="77"/>
        <v>8167.1587200101885</v>
      </c>
    </row>
    <row r="158" spans="2:14" ht="10.5" customHeight="1">
      <c r="B158" s="90">
        <v>5</v>
      </c>
      <c r="C158" s="90" t="s">
        <v>26</v>
      </c>
      <c r="D158" s="90">
        <f>FORMULES!B48</f>
        <v>323</v>
      </c>
      <c r="E158" s="98">
        <f>FORMULES!C48</f>
        <v>308</v>
      </c>
      <c r="F158" s="86">
        <f t="shared" si="69"/>
        <v>1407.7524999999998</v>
      </c>
      <c r="G158" s="87">
        <f t="shared" si="70"/>
        <v>42.21</v>
      </c>
      <c r="H158" s="88">
        <f t="shared" si="71"/>
        <v>110.50857124999999</v>
      </c>
      <c r="I158" s="88">
        <f t="shared" si="72"/>
        <v>33.755126999999995</v>
      </c>
      <c r="J158" s="88">
        <f t="shared" si="73"/>
        <v>71.72964487499999</v>
      </c>
      <c r="K158" s="88">
        <f t="shared" si="74"/>
        <v>7.032318125</v>
      </c>
      <c r="L158" s="88">
        <f t="shared" si="75"/>
        <v>13.394539287499999</v>
      </c>
      <c r="M158" s="88">
        <f t="shared" si="76"/>
        <v>1213.5422994624998</v>
      </c>
      <c r="N158" s="88">
        <f t="shared" si="77"/>
        <v>7960.31566128523</v>
      </c>
    </row>
    <row r="159" spans="2:14" ht="10.5" customHeight="1">
      <c r="B159" s="90">
        <v>4</v>
      </c>
      <c r="C159" s="90" t="s">
        <v>26</v>
      </c>
      <c r="D159" s="90">
        <f>FORMULES!B49</f>
        <v>310</v>
      </c>
      <c r="E159" s="98">
        <f>FORMULES!C49</f>
        <v>300</v>
      </c>
      <c r="F159" s="86">
        <f t="shared" si="69"/>
        <v>1371.1875</v>
      </c>
      <c r="G159" s="87">
        <f t="shared" si="70"/>
        <v>41.13</v>
      </c>
      <c r="H159" s="88">
        <f t="shared" si="71"/>
        <v>107.63821875000001</v>
      </c>
      <c r="I159" s="88">
        <f t="shared" si="72"/>
        <v>32.8787514</v>
      </c>
      <c r="J159" s="88">
        <f t="shared" si="73"/>
        <v>69.867346725</v>
      </c>
      <c r="K159" s="88">
        <f t="shared" si="74"/>
        <v>6.849739875</v>
      </c>
      <c r="L159" s="88">
        <f t="shared" si="75"/>
        <v>0</v>
      </c>
      <c r="M159" s="88">
        <f t="shared" si="76"/>
        <v>1195.08344325</v>
      </c>
      <c r="N159" s="88">
        <f t="shared" si="77"/>
        <v>7839.233501839403</v>
      </c>
    </row>
    <row r="160" spans="2:14" ht="10.5" customHeight="1">
      <c r="B160" s="90">
        <v>3</v>
      </c>
      <c r="C160" s="90" t="s">
        <v>27</v>
      </c>
      <c r="D160" s="90">
        <f>FORMULES!B50</f>
        <v>303</v>
      </c>
      <c r="E160" s="98">
        <f>FORMULES!C50</f>
        <v>295</v>
      </c>
      <c r="F160" s="86">
        <f t="shared" si="69"/>
        <v>1348.334375</v>
      </c>
      <c r="G160" s="87">
        <f t="shared" si="70"/>
        <v>40.86138749999999</v>
      </c>
      <c r="H160" s="88">
        <f t="shared" si="71"/>
        <v>105.8442484375</v>
      </c>
      <c r="I160" s="88">
        <f t="shared" si="72"/>
        <v>32.340477351000004</v>
      </c>
      <c r="J160" s="88">
        <f t="shared" si="73"/>
        <v>68.72351437087501</v>
      </c>
      <c r="K160" s="88">
        <f t="shared" si="74"/>
        <v>6.737599448125001</v>
      </c>
      <c r="L160" s="88">
        <f t="shared" si="75"/>
        <v>0</v>
      </c>
      <c r="M160" s="88">
        <f t="shared" si="76"/>
        <v>1175.5499228925</v>
      </c>
      <c r="N160" s="88">
        <f t="shared" si="77"/>
        <v>7711.102007707957</v>
      </c>
    </row>
    <row r="161" spans="2:14" ht="10.5" customHeight="1">
      <c r="B161" s="90">
        <v>2</v>
      </c>
      <c r="C161" s="90" t="s">
        <v>27</v>
      </c>
      <c r="D161" s="90">
        <f>FORMULES!B51</f>
        <v>299</v>
      </c>
      <c r="E161" s="98">
        <f>FORMULES!C51</f>
        <v>292</v>
      </c>
      <c r="F161" s="86">
        <f t="shared" si="69"/>
        <v>1334.6225</v>
      </c>
      <c r="G161" s="87">
        <f t="shared" si="70"/>
        <v>40.86138749999999</v>
      </c>
      <c r="H161" s="88">
        <f t="shared" si="71"/>
        <v>104.76786625</v>
      </c>
      <c r="I161" s="88">
        <f t="shared" si="72"/>
        <v>32.021264901</v>
      </c>
      <c r="J161" s="88">
        <f t="shared" si="73"/>
        <v>68.045187914625</v>
      </c>
      <c r="K161" s="88">
        <f t="shared" si="74"/>
        <v>6.671096854375</v>
      </c>
      <c r="L161" s="88">
        <f t="shared" si="75"/>
        <v>0</v>
      </c>
      <c r="M161" s="88">
        <f t="shared" si="76"/>
        <v>1163.9784715800001</v>
      </c>
      <c r="N161" s="88">
        <f t="shared" si="77"/>
        <v>7635.198262822021</v>
      </c>
    </row>
    <row r="162" spans="2:14" ht="10.5" customHeight="1">
      <c r="B162" s="90">
        <v>1</v>
      </c>
      <c r="C162" s="90" t="s">
        <v>28</v>
      </c>
      <c r="D162" s="90">
        <f>FORMULES!B52</f>
        <v>298</v>
      </c>
      <c r="E162" s="98">
        <f>FORMULES!C52</f>
        <v>291</v>
      </c>
      <c r="F162" s="86">
        <f t="shared" si="69"/>
        <v>1330.0518749999999</v>
      </c>
      <c r="G162" s="87">
        <f t="shared" si="70"/>
        <v>40.86138749999999</v>
      </c>
      <c r="H162" s="88">
        <f t="shared" si="71"/>
        <v>104.40907218749999</v>
      </c>
      <c r="I162" s="88">
        <f t="shared" si="72"/>
        <v>31.914860751000006</v>
      </c>
      <c r="J162" s="88">
        <f t="shared" si="73"/>
        <v>67.819079095875</v>
      </c>
      <c r="K162" s="88">
        <f t="shared" si="74"/>
        <v>6.648929323125001</v>
      </c>
      <c r="L162" s="88">
        <f t="shared" si="75"/>
        <v>0</v>
      </c>
      <c r="M162" s="88">
        <f t="shared" si="76"/>
        <v>1160.1213211425</v>
      </c>
      <c r="N162" s="88">
        <f t="shared" si="77"/>
        <v>7609.8970145267085</v>
      </c>
    </row>
    <row r="163" spans="2:14" ht="10.5" customHeight="1">
      <c r="B163" s="63"/>
      <c r="C163" s="63"/>
      <c r="D163" s="63"/>
      <c r="E163" s="64"/>
      <c r="F163" s="122"/>
      <c r="G163" s="155"/>
      <c r="H163" s="123"/>
      <c r="I163" s="123"/>
      <c r="J163" s="123"/>
      <c r="K163" s="123"/>
      <c r="L163" s="123"/>
      <c r="M163" s="149"/>
      <c r="N163" s="123"/>
    </row>
    <row r="164" spans="2:12" ht="10.5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3" ht="10.5" customHeight="1">
      <c r="B165" s="294" t="str">
        <f>FORMULES!E5</f>
        <v> -- Indemnité  de  Résidence  plancher  INM  298 ----- Prix point mensuel net : 3,857 euros (I.R. non comprise)</v>
      </c>
      <c r="C165" s="294"/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</row>
    <row r="166" spans="2:12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</sheetData>
  <mergeCells count="27">
    <mergeCell ref="D138:J138"/>
    <mergeCell ref="D151:G151"/>
    <mergeCell ref="B165:M165"/>
    <mergeCell ref="B119:M119"/>
    <mergeCell ref="H122:L122"/>
    <mergeCell ref="B123:E123"/>
    <mergeCell ref="D129:J129"/>
    <mergeCell ref="D96:G96"/>
    <mergeCell ref="B110:M110"/>
    <mergeCell ref="B115:M115"/>
    <mergeCell ref="B117:M117"/>
    <mergeCell ref="H67:L67"/>
    <mergeCell ref="B68:E68"/>
    <mergeCell ref="D74:J74"/>
    <mergeCell ref="D83:J83"/>
    <mergeCell ref="C55:M55"/>
    <mergeCell ref="B60:M60"/>
    <mergeCell ref="B62:M62"/>
    <mergeCell ref="B64:M64"/>
    <mergeCell ref="C13:F13"/>
    <mergeCell ref="E19:K19"/>
    <mergeCell ref="E28:K28"/>
    <mergeCell ref="E41:G41"/>
    <mergeCell ref="C5:M5"/>
    <mergeCell ref="A7:M7"/>
    <mergeCell ref="C9:M9"/>
    <mergeCell ref="H12:L12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N206"/>
  <sheetViews>
    <sheetView workbookViewId="0" topLeftCell="A202">
      <selection activeCell="M143" sqref="M143"/>
    </sheetView>
  </sheetViews>
  <sheetFormatPr defaultColWidth="11.421875" defaultRowHeight="12.75"/>
  <cols>
    <col min="1" max="1" width="4.7109375" style="0" customWidth="1"/>
    <col min="2" max="2" width="5.8515625" style="5" customWidth="1"/>
    <col min="3" max="3" width="7.421875" style="5" customWidth="1"/>
    <col min="4" max="4" width="5.140625" style="5" customWidth="1"/>
    <col min="5" max="5" width="5.421875" style="5" customWidth="1"/>
    <col min="6" max="6" width="7.28125" style="135" customWidth="1"/>
    <col min="7" max="7" width="7.7109375" style="135" customWidth="1"/>
    <col min="8" max="8" width="10.28125" style="5" customWidth="1"/>
    <col min="9" max="10" width="5.7109375" style="5" customWidth="1"/>
    <col min="11" max="11" width="5.421875" style="5" customWidth="1"/>
    <col min="12" max="12" width="8.140625" style="5" customWidth="1"/>
    <col min="13" max="13" width="8.7109375" style="5" customWidth="1"/>
    <col min="14" max="14" width="7.8515625" style="0" customWidth="1"/>
  </cols>
  <sheetData>
    <row r="4" ht="9.75" customHeight="1">
      <c r="M4" s="39"/>
    </row>
    <row r="5" spans="2:13" ht="21.75" customHeight="1">
      <c r="B5" s="156"/>
      <c r="C5" s="290" t="s">
        <v>84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7" spans="2:13" ht="12.75">
      <c r="B7" s="41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</row>
    <row r="8" spans="2:14" ht="12.75">
      <c r="B8"/>
      <c r="C8"/>
      <c r="D8"/>
      <c r="E8"/>
      <c r="F8"/>
      <c r="G8"/>
      <c r="H8"/>
      <c r="I8"/>
      <c r="J8"/>
      <c r="K8"/>
      <c r="L8"/>
      <c r="M8" s="41"/>
      <c r="N8" s="41"/>
    </row>
    <row r="9" spans="2:13" ht="12.75" customHeight="1">
      <c r="B9"/>
      <c r="C9"/>
      <c r="D9"/>
      <c r="E9"/>
      <c r="F9"/>
      <c r="G9"/>
      <c r="H9" s="42" t="s">
        <v>35</v>
      </c>
      <c r="I9"/>
      <c r="J9"/>
      <c r="K9"/>
      <c r="L9"/>
      <c r="M9"/>
    </row>
    <row r="10" spans="2:13" ht="15.75">
      <c r="B10"/>
      <c r="C10"/>
      <c r="D10"/>
      <c r="E10"/>
      <c r="F10"/>
      <c r="G10"/>
      <c r="H10"/>
      <c r="I10"/>
      <c r="J10" s="42"/>
      <c r="K10"/>
      <c r="L10"/>
      <c r="M10"/>
    </row>
    <row r="11" spans="2:14" ht="12.75">
      <c r="B11"/>
      <c r="C11"/>
      <c r="D11"/>
      <c r="E11"/>
      <c r="F11"/>
      <c r="G11"/>
      <c r="H11"/>
      <c r="I11"/>
      <c r="J11"/>
      <c r="K11"/>
      <c r="L11"/>
      <c r="M11" s="41"/>
      <c r="N11" s="41"/>
    </row>
    <row r="12" spans="2:13" ht="12.75">
      <c r="B12"/>
      <c r="C12" s="301" t="s">
        <v>85</v>
      </c>
      <c r="D12" s="301"/>
      <c r="E12" s="301"/>
      <c r="F12" s="301"/>
      <c r="G12" s="157"/>
      <c r="H12" s="47"/>
      <c r="I12" s="302" t="s">
        <v>86</v>
      </c>
      <c r="J12" s="302"/>
      <c r="K12" s="302"/>
      <c r="L12" s="302"/>
      <c r="M12" s="44">
        <f>DATE</f>
        <v>39722</v>
      </c>
    </row>
    <row r="13" spans="2:14" ht="10.5" customHeight="1">
      <c r="B13"/>
      <c r="C13" s="49"/>
      <c r="D13" s="50"/>
      <c r="E13" s="51"/>
      <c r="F13" s="51"/>
      <c r="G13" s="158" t="s">
        <v>37</v>
      </c>
      <c r="H13" s="51"/>
      <c r="I13" s="51"/>
      <c r="J13" s="51"/>
      <c r="K13" s="51"/>
      <c r="L13" s="51"/>
      <c r="M13" s="52" t="s">
        <v>37</v>
      </c>
      <c r="N13" s="56" t="s">
        <v>38</v>
      </c>
    </row>
    <row r="14" spans="2:14" ht="10.5" customHeight="1">
      <c r="B14"/>
      <c r="C14" s="57" t="s">
        <v>39</v>
      </c>
      <c r="D14" s="57" t="s">
        <v>87</v>
      </c>
      <c r="E14" s="57" t="s">
        <v>20</v>
      </c>
      <c r="F14" s="57" t="s">
        <v>21</v>
      </c>
      <c r="G14" s="159" t="s">
        <v>41</v>
      </c>
      <c r="H14" s="57" t="s">
        <v>4</v>
      </c>
      <c r="I14" s="57" t="s">
        <v>42</v>
      </c>
      <c r="J14" s="57" t="s">
        <v>42</v>
      </c>
      <c r="K14" s="57" t="s">
        <v>43</v>
      </c>
      <c r="L14" s="57" t="s">
        <v>44</v>
      </c>
      <c r="M14" s="59" t="s">
        <v>45</v>
      </c>
      <c r="N14" s="62" t="s">
        <v>46</v>
      </c>
    </row>
    <row r="15" spans="2:14" ht="10.5" customHeight="1">
      <c r="B15"/>
      <c r="C15" s="63"/>
      <c r="D15" s="63" t="s">
        <v>47</v>
      </c>
      <c r="E15" s="63"/>
      <c r="F15" s="63"/>
      <c r="G15" s="160" t="s">
        <v>48</v>
      </c>
      <c r="H15" s="67">
        <v>0.0785</v>
      </c>
      <c r="I15" s="67">
        <v>0.024</v>
      </c>
      <c r="J15" s="67">
        <v>0.051</v>
      </c>
      <c r="K15" s="67">
        <v>0.005</v>
      </c>
      <c r="L15" s="67">
        <v>0.01</v>
      </c>
      <c r="M15" s="65" t="s">
        <v>48</v>
      </c>
      <c r="N15" s="69"/>
    </row>
    <row r="16" spans="2:14" ht="10.5" customHeight="1">
      <c r="B16"/>
      <c r="C16" s="91"/>
      <c r="D16" s="60"/>
      <c r="E16" s="60"/>
      <c r="F16" s="60"/>
      <c r="G16" s="131"/>
      <c r="H16" s="161"/>
      <c r="I16" s="161"/>
      <c r="J16" s="161"/>
      <c r="K16" s="161"/>
      <c r="L16" s="161"/>
      <c r="M16" s="114"/>
      <c r="N16" s="62"/>
    </row>
    <row r="17" spans="2:14" ht="10.5" customHeight="1">
      <c r="B17"/>
      <c r="C17" s="76"/>
      <c r="D17" s="77"/>
      <c r="E17" s="293" t="s">
        <v>88</v>
      </c>
      <c r="F17" s="293"/>
      <c r="G17" s="293"/>
      <c r="H17" s="293"/>
      <c r="I17" s="293"/>
      <c r="J17" s="293"/>
      <c r="K17" s="293"/>
      <c r="L17" s="293"/>
      <c r="M17" s="77"/>
      <c r="N17" s="81"/>
    </row>
    <row r="18" spans="2:14" ht="10.5" customHeight="1">
      <c r="B18"/>
      <c r="C18" s="76" t="s">
        <v>32</v>
      </c>
      <c r="D18" s="82"/>
      <c r="E18" s="143">
        <f>SUM(FORMULES!B70)</f>
        <v>499</v>
      </c>
      <c r="F18" s="144">
        <f>SUM(FORMULES!C70)</f>
        <v>430</v>
      </c>
      <c r="G18" s="86">
        <f aca="true" t="shared" si="0" ref="G18:G25">F18*PA/12</f>
        <v>1965.3687499999999</v>
      </c>
      <c r="H18" s="88">
        <f aca="true" t="shared" si="1" ref="H18:H25">G18*pension</f>
        <v>154.281446875</v>
      </c>
      <c r="I18" s="88">
        <f aca="true" t="shared" si="2" ref="I18:I25">(G18*97/100)*C.S.G.N.D</f>
        <v>45.753784499999995</v>
      </c>
      <c r="J18" s="88">
        <f aca="true" t="shared" si="3" ref="J18:J25">G18*97/100*C.S.G.D</f>
        <v>97.22679206249998</v>
      </c>
      <c r="K18" s="88">
        <f aca="true" t="shared" si="4" ref="K18:K25">G18*97/100*R.D.S</f>
        <v>9.532038437499999</v>
      </c>
      <c r="L18" s="88">
        <f aca="true" t="shared" si="5" ref="L18:L25">IF(G18-H18&gt;Seuil*BRUT,(G18-H18)*1/100,0)</f>
        <v>18.110873031249998</v>
      </c>
      <c r="M18" s="89">
        <f aca="true" t="shared" si="6" ref="M18:M25">G18-(H18+I18+J18+K18+L18)</f>
        <v>1640.4638150937499</v>
      </c>
      <c r="N18" s="88">
        <f aca="true" t="shared" si="7" ref="N18:N25">M18*6.55957</f>
        <v>10760.73722757451</v>
      </c>
    </row>
    <row r="19" spans="2:14" ht="10.5" customHeight="1">
      <c r="B19"/>
      <c r="C19" s="137">
        <v>7</v>
      </c>
      <c r="D19" s="162" t="s">
        <v>24</v>
      </c>
      <c r="E19" s="84">
        <f>SUM(FORMULES!B71)</f>
        <v>479</v>
      </c>
      <c r="F19" s="60">
        <f>SUM(FORMULES!C71)</f>
        <v>416</v>
      </c>
      <c r="G19" s="86">
        <f t="shared" si="0"/>
        <v>1901.3799999999999</v>
      </c>
      <c r="H19" s="88">
        <f t="shared" si="1"/>
        <v>149.25833</v>
      </c>
      <c r="I19" s="88">
        <f t="shared" si="2"/>
        <v>44.264126399999995</v>
      </c>
      <c r="J19" s="88">
        <f t="shared" si="3"/>
        <v>94.06126859999999</v>
      </c>
      <c r="K19" s="88">
        <f t="shared" si="4"/>
        <v>9.221693</v>
      </c>
      <c r="L19" s="88">
        <f t="shared" si="5"/>
        <v>17.5212167</v>
      </c>
      <c r="M19" s="89">
        <f t="shared" si="6"/>
        <v>1587.0533652999998</v>
      </c>
      <c r="N19" s="88">
        <f t="shared" si="7"/>
        <v>10410.38764342092</v>
      </c>
    </row>
    <row r="20" spans="2:14" ht="10.5" customHeight="1">
      <c r="B20"/>
      <c r="C20" s="90">
        <v>6</v>
      </c>
      <c r="D20" s="90" t="s">
        <v>24</v>
      </c>
      <c r="E20" s="90">
        <f>SUM(FORMULES!B72)</f>
        <v>449</v>
      </c>
      <c r="F20" s="90">
        <f>SUM(FORMULES!C72)</f>
        <v>394</v>
      </c>
      <c r="G20" s="86">
        <f t="shared" si="0"/>
        <v>1800.8262499999998</v>
      </c>
      <c r="H20" s="88">
        <f t="shared" si="1"/>
        <v>141.36486062499998</v>
      </c>
      <c r="I20" s="88">
        <f t="shared" si="2"/>
        <v>41.9232351</v>
      </c>
      <c r="J20" s="88">
        <f t="shared" si="3"/>
        <v>89.08687458749999</v>
      </c>
      <c r="K20" s="88">
        <f t="shared" si="4"/>
        <v>8.7340073125</v>
      </c>
      <c r="L20" s="88">
        <f t="shared" si="5"/>
        <v>16.59461389375</v>
      </c>
      <c r="M20" s="89">
        <f t="shared" si="6"/>
        <v>1503.1226584812498</v>
      </c>
      <c r="N20" s="88">
        <f t="shared" si="7"/>
        <v>9859.838296893851</v>
      </c>
    </row>
    <row r="21" spans="2:14" ht="10.5" customHeight="1">
      <c r="B21"/>
      <c r="C21" s="90">
        <v>5</v>
      </c>
      <c r="D21" s="90" t="s">
        <v>26</v>
      </c>
      <c r="E21" s="90">
        <f>SUM(FORMULES!B73)</f>
        <v>424</v>
      </c>
      <c r="F21" s="90">
        <f>SUM(FORMULES!C73)</f>
        <v>377</v>
      </c>
      <c r="G21" s="86">
        <f t="shared" si="0"/>
        <v>1723.125625</v>
      </c>
      <c r="H21" s="88">
        <f t="shared" si="1"/>
        <v>135.2653615625</v>
      </c>
      <c r="I21" s="88">
        <f t="shared" si="2"/>
        <v>40.11436455</v>
      </c>
      <c r="J21" s="88">
        <f t="shared" si="3"/>
        <v>85.24302466874998</v>
      </c>
      <c r="K21" s="88">
        <f t="shared" si="4"/>
        <v>8.357159281249999</v>
      </c>
      <c r="L21" s="88">
        <f t="shared" si="5"/>
        <v>15.878602634375</v>
      </c>
      <c r="M21" s="89">
        <f t="shared" si="6"/>
        <v>1438.267112303125</v>
      </c>
      <c r="N21" s="88">
        <f t="shared" si="7"/>
        <v>9434.413801850209</v>
      </c>
    </row>
    <row r="22" spans="2:14" ht="10.5" customHeight="1">
      <c r="B22"/>
      <c r="C22" s="90">
        <v>4</v>
      </c>
      <c r="D22" s="90" t="s">
        <v>26</v>
      </c>
      <c r="E22" s="90">
        <f>SUM(FORMULES!B74)</f>
        <v>396</v>
      </c>
      <c r="F22" s="90">
        <f>SUM(FORMULES!C74)</f>
        <v>360</v>
      </c>
      <c r="G22" s="86">
        <f t="shared" si="0"/>
        <v>1645.425</v>
      </c>
      <c r="H22" s="88">
        <f t="shared" si="1"/>
        <v>129.1658625</v>
      </c>
      <c r="I22" s="88">
        <f t="shared" si="2"/>
        <v>38.305494</v>
      </c>
      <c r="J22" s="88">
        <f t="shared" si="3"/>
        <v>81.39917474999999</v>
      </c>
      <c r="K22" s="88">
        <f t="shared" si="4"/>
        <v>7.98031125</v>
      </c>
      <c r="L22" s="88">
        <f t="shared" si="5"/>
        <v>15.162591375</v>
      </c>
      <c r="M22" s="89">
        <f t="shared" si="6"/>
        <v>1373.411566125</v>
      </c>
      <c r="N22" s="88">
        <f t="shared" si="7"/>
        <v>9008.989306806567</v>
      </c>
    </row>
    <row r="23" spans="2:14" ht="10.5" customHeight="1">
      <c r="B23"/>
      <c r="C23" s="90">
        <v>3</v>
      </c>
      <c r="D23" s="90" t="s">
        <v>26</v>
      </c>
      <c r="E23" s="90">
        <f>SUM(FORMULES!B75)</f>
        <v>377</v>
      </c>
      <c r="F23" s="90">
        <f>SUM(FORMULES!C75)</f>
        <v>347</v>
      </c>
      <c r="G23" s="86">
        <f t="shared" si="0"/>
        <v>1586.006875</v>
      </c>
      <c r="H23" s="88">
        <f t="shared" si="1"/>
        <v>124.5015396875</v>
      </c>
      <c r="I23" s="88">
        <f t="shared" si="2"/>
        <v>36.92224005</v>
      </c>
      <c r="J23" s="88">
        <f t="shared" si="3"/>
        <v>78.45976010624999</v>
      </c>
      <c r="K23" s="88">
        <f t="shared" si="4"/>
        <v>7.692133343749999</v>
      </c>
      <c r="L23" s="88">
        <f t="shared" si="5"/>
        <v>14.615053353124999</v>
      </c>
      <c r="M23" s="89">
        <f t="shared" si="6"/>
        <v>1323.8161484593752</v>
      </c>
      <c r="N23" s="88">
        <f t="shared" si="7"/>
        <v>8683.664692949664</v>
      </c>
    </row>
    <row r="24" spans="2:14" ht="10.5" customHeight="1">
      <c r="B24"/>
      <c r="C24" s="90">
        <v>2</v>
      </c>
      <c r="D24" s="90" t="s">
        <v>27</v>
      </c>
      <c r="E24" s="90">
        <f>SUM(FORMULES!B76)</f>
        <v>362</v>
      </c>
      <c r="F24" s="90">
        <f>SUM(FORMULES!C76)</f>
        <v>336</v>
      </c>
      <c r="G24" s="86">
        <f t="shared" si="0"/>
        <v>1535.7299999999998</v>
      </c>
      <c r="H24" s="88">
        <f t="shared" si="1"/>
        <v>120.55480499999999</v>
      </c>
      <c r="I24" s="88">
        <f t="shared" si="2"/>
        <v>35.751794399999994</v>
      </c>
      <c r="J24" s="88">
        <f t="shared" si="3"/>
        <v>75.97256309999997</v>
      </c>
      <c r="K24" s="88">
        <f t="shared" si="4"/>
        <v>7.448290499999999</v>
      </c>
      <c r="L24" s="88">
        <f t="shared" si="5"/>
        <v>14.151751949999998</v>
      </c>
      <c r="M24" s="89">
        <f t="shared" si="6"/>
        <v>1281.8507950499998</v>
      </c>
      <c r="N24" s="88">
        <f t="shared" si="7"/>
        <v>8408.390019686127</v>
      </c>
    </row>
    <row r="25" spans="2:14" ht="10.5" customHeight="1">
      <c r="B25"/>
      <c r="C25" s="90">
        <v>1</v>
      </c>
      <c r="D25" s="90" t="s">
        <v>27</v>
      </c>
      <c r="E25" s="90">
        <f>SUM(FORMULES!B77)</f>
        <v>347</v>
      </c>
      <c r="F25" s="90">
        <f>SUM(FORMULES!C77)</f>
        <v>325</v>
      </c>
      <c r="G25" s="86">
        <f t="shared" si="0"/>
        <v>1485.453125</v>
      </c>
      <c r="H25" s="88">
        <f t="shared" si="1"/>
        <v>116.6080703125</v>
      </c>
      <c r="I25" s="88">
        <f t="shared" si="2"/>
        <v>34.58134875</v>
      </c>
      <c r="J25" s="88">
        <f t="shared" si="3"/>
        <v>73.48536609374999</v>
      </c>
      <c r="K25" s="88">
        <f t="shared" si="4"/>
        <v>7.204447656249999</v>
      </c>
      <c r="L25" s="88">
        <f t="shared" si="5"/>
        <v>13.688450546874998</v>
      </c>
      <c r="M25" s="89">
        <f t="shared" si="6"/>
        <v>1239.885441640625</v>
      </c>
      <c r="N25" s="88">
        <f t="shared" si="7"/>
        <v>8133.1153464225945</v>
      </c>
    </row>
    <row r="26" spans="2:14" ht="10.5" customHeight="1">
      <c r="B26"/>
      <c r="C26" s="91"/>
      <c r="D26" s="60"/>
      <c r="E26" s="99"/>
      <c r="F26" s="60"/>
      <c r="H26" s="93"/>
      <c r="I26" s="93"/>
      <c r="J26" s="93"/>
      <c r="K26" s="93"/>
      <c r="L26" s="93"/>
      <c r="M26" s="74"/>
      <c r="N26" s="88"/>
    </row>
    <row r="27" spans="2:14" ht="10.5" customHeight="1">
      <c r="B27"/>
      <c r="C27" s="76"/>
      <c r="D27" s="77"/>
      <c r="E27" s="293" t="s">
        <v>89</v>
      </c>
      <c r="F27" s="293"/>
      <c r="G27" s="293"/>
      <c r="H27" s="293"/>
      <c r="I27" s="293"/>
      <c r="J27" s="293"/>
      <c r="K27" s="293"/>
      <c r="L27" s="94"/>
      <c r="M27" s="163"/>
      <c r="N27" s="88"/>
    </row>
    <row r="28" spans="2:14" ht="10.5" customHeight="1">
      <c r="B28"/>
      <c r="C28" s="137">
        <v>11</v>
      </c>
      <c r="D28" s="164"/>
      <c r="E28" s="85">
        <f>SUM(FORMULES!B56)</f>
        <v>446</v>
      </c>
      <c r="F28" s="90">
        <f>SUM(FORMULES!C56)</f>
        <v>392</v>
      </c>
      <c r="G28" s="86">
        <f aca="true" t="shared" si="8" ref="G28:G38">F28*PA/12</f>
        <v>1791.6849999999997</v>
      </c>
      <c r="H28" s="88">
        <f aca="true" t="shared" si="9" ref="H28:H38">G28*pension</f>
        <v>140.64727249999999</v>
      </c>
      <c r="I28" s="88">
        <f aca="true" t="shared" si="10" ref="I28:I38">(G28*97/100)*C.S.G.N.D</f>
        <v>41.71042679999999</v>
      </c>
      <c r="J28" s="88">
        <f aca="true" t="shared" si="11" ref="J28:J38">G28*97/100*C.S.G.D</f>
        <v>88.63465694999998</v>
      </c>
      <c r="K28" s="88">
        <f aca="true" t="shared" si="12" ref="K28:K38">G28*97/100*R.D.S</f>
        <v>8.68967225</v>
      </c>
      <c r="L28" s="88">
        <f aca="true" t="shared" si="13" ref="L28:L38">IF(G28-H28&gt;Seuil*BRUT,(G28-H28)*1/100,0)</f>
        <v>16.510377274999996</v>
      </c>
      <c r="M28" s="89">
        <f aca="true" t="shared" si="14" ref="M28:M38">G28-(H28+I28+J28+K28+L28)</f>
        <v>1495.4925942249997</v>
      </c>
      <c r="N28" s="88">
        <f aca="true" t="shared" si="15" ref="N28:N38">M28*6.55957</f>
        <v>9809.788356300482</v>
      </c>
    </row>
    <row r="29" spans="2:14" ht="10.5" customHeight="1">
      <c r="B29"/>
      <c r="C29" s="90">
        <v>10</v>
      </c>
      <c r="D29" s="90" t="s">
        <v>24</v>
      </c>
      <c r="E29" s="90">
        <f>FORMULES!B57</f>
        <v>427</v>
      </c>
      <c r="F29" s="90">
        <f>FORMULES!C57</f>
        <v>379</v>
      </c>
      <c r="G29" s="86">
        <f t="shared" si="8"/>
        <v>1732.266875</v>
      </c>
      <c r="H29" s="88">
        <f t="shared" si="9"/>
        <v>135.9829496875</v>
      </c>
      <c r="I29" s="88">
        <f t="shared" si="10"/>
        <v>40.32717285</v>
      </c>
      <c r="J29" s="88">
        <f t="shared" si="11"/>
        <v>85.69524230625</v>
      </c>
      <c r="K29" s="88">
        <f t="shared" si="12"/>
        <v>8.401494343749999</v>
      </c>
      <c r="L29" s="88">
        <f t="shared" si="13"/>
        <v>15.962839253125</v>
      </c>
      <c r="M29" s="89">
        <f t="shared" si="14"/>
        <v>1445.897176559375</v>
      </c>
      <c r="N29" s="88">
        <f t="shared" si="15"/>
        <v>9484.46374244358</v>
      </c>
    </row>
    <row r="30" spans="2:14" ht="10.5" customHeight="1">
      <c r="B30"/>
      <c r="C30" s="90">
        <v>9</v>
      </c>
      <c r="D30" s="90" t="s">
        <v>24</v>
      </c>
      <c r="E30" s="90">
        <f>FORMULES!B58</f>
        <v>398</v>
      </c>
      <c r="F30" s="90">
        <f>FORMULES!C58</f>
        <v>362</v>
      </c>
      <c r="G30" s="86">
        <f t="shared" si="8"/>
        <v>1654.5662499999999</v>
      </c>
      <c r="H30" s="88">
        <f t="shared" si="9"/>
        <v>129.883450625</v>
      </c>
      <c r="I30" s="88">
        <f t="shared" si="10"/>
        <v>38.518302299999995</v>
      </c>
      <c r="J30" s="88">
        <f t="shared" si="11"/>
        <v>81.85139238749998</v>
      </c>
      <c r="K30" s="88">
        <f t="shared" si="12"/>
        <v>8.0246463125</v>
      </c>
      <c r="L30" s="88">
        <f t="shared" si="13"/>
        <v>15.246827993749998</v>
      </c>
      <c r="M30" s="89">
        <f t="shared" si="14"/>
        <v>1381.04163038125</v>
      </c>
      <c r="N30" s="88">
        <f t="shared" si="15"/>
        <v>9059.039247399935</v>
      </c>
    </row>
    <row r="31" spans="2:14" ht="10.5" customHeight="1">
      <c r="B31"/>
      <c r="C31" s="90">
        <v>8</v>
      </c>
      <c r="D31" s="90" t="s">
        <v>24</v>
      </c>
      <c r="E31" s="90">
        <f>FORMULES!B59</f>
        <v>380</v>
      </c>
      <c r="F31" s="90">
        <f>FORMULES!C59</f>
        <v>350</v>
      </c>
      <c r="G31" s="86">
        <f t="shared" si="8"/>
        <v>1599.71875</v>
      </c>
      <c r="H31" s="88">
        <f t="shared" si="9"/>
        <v>125.577921875</v>
      </c>
      <c r="I31" s="88">
        <f t="shared" si="10"/>
        <v>37.2414525</v>
      </c>
      <c r="J31" s="88">
        <f t="shared" si="11"/>
        <v>79.13808656249999</v>
      </c>
      <c r="K31" s="88">
        <f t="shared" si="12"/>
        <v>7.758635937499999</v>
      </c>
      <c r="L31" s="88">
        <f t="shared" si="13"/>
        <v>14.741408281250001</v>
      </c>
      <c r="M31" s="89">
        <f t="shared" si="14"/>
        <v>1335.2612448437499</v>
      </c>
      <c r="N31" s="88">
        <f t="shared" si="15"/>
        <v>8758.739603839716</v>
      </c>
    </row>
    <row r="32" spans="2:14" ht="10.5" customHeight="1">
      <c r="B32"/>
      <c r="C32" s="90">
        <v>7</v>
      </c>
      <c r="D32" s="90" t="s">
        <v>24</v>
      </c>
      <c r="E32" s="90">
        <f>FORMULES!B60</f>
        <v>364</v>
      </c>
      <c r="F32" s="90">
        <f>FORMULES!C60</f>
        <v>338</v>
      </c>
      <c r="G32" s="86">
        <f t="shared" si="8"/>
        <v>1544.87125</v>
      </c>
      <c r="H32" s="88">
        <f t="shared" si="9"/>
        <v>121.272393125</v>
      </c>
      <c r="I32" s="88">
        <f t="shared" si="10"/>
        <v>35.96460269999999</v>
      </c>
      <c r="J32" s="88">
        <f t="shared" si="11"/>
        <v>76.42478073749999</v>
      </c>
      <c r="K32" s="88">
        <f t="shared" si="12"/>
        <v>7.492625562499999</v>
      </c>
      <c r="L32" s="88">
        <f t="shared" si="13"/>
        <v>14.235988568749999</v>
      </c>
      <c r="M32" s="89">
        <f t="shared" si="14"/>
        <v>1289.4808593062498</v>
      </c>
      <c r="N32" s="88">
        <f t="shared" si="15"/>
        <v>8458.439960279497</v>
      </c>
    </row>
    <row r="33" spans="2:14" ht="10.5" customHeight="1">
      <c r="B33"/>
      <c r="C33" s="90">
        <v>6</v>
      </c>
      <c r="D33" s="90" t="s">
        <v>26</v>
      </c>
      <c r="E33" s="90">
        <f>FORMULES!B61</f>
        <v>351</v>
      </c>
      <c r="F33" s="90">
        <f>FORMULES!C61</f>
        <v>328</v>
      </c>
      <c r="G33" s="86">
        <f t="shared" si="8"/>
        <v>1499.165</v>
      </c>
      <c r="H33" s="88">
        <f t="shared" si="9"/>
        <v>117.68445249999999</v>
      </c>
      <c r="I33" s="88">
        <f t="shared" si="10"/>
        <v>34.900561200000006</v>
      </c>
      <c r="J33" s="88">
        <f t="shared" si="11"/>
        <v>74.16369255000001</v>
      </c>
      <c r="K33" s="88">
        <f t="shared" si="12"/>
        <v>7.270950250000001</v>
      </c>
      <c r="L33" s="88">
        <f t="shared" si="13"/>
        <v>13.814805475</v>
      </c>
      <c r="M33" s="89">
        <f t="shared" si="14"/>
        <v>1251.330538025</v>
      </c>
      <c r="N33" s="88">
        <f t="shared" si="15"/>
        <v>8208.190257312648</v>
      </c>
    </row>
    <row r="34" spans="2:14" ht="10.5" customHeight="1">
      <c r="B34"/>
      <c r="C34" s="90">
        <v>5</v>
      </c>
      <c r="D34" s="90" t="s">
        <v>26</v>
      </c>
      <c r="E34" s="90">
        <f>FORMULES!B62</f>
        <v>336</v>
      </c>
      <c r="F34" s="90">
        <f>FORMULES!C62</f>
        <v>318</v>
      </c>
      <c r="G34" s="86">
        <f t="shared" si="8"/>
        <v>1453.4587499999998</v>
      </c>
      <c r="H34" s="88">
        <f t="shared" si="9"/>
        <v>114.09651187499999</v>
      </c>
      <c r="I34" s="88">
        <f t="shared" si="10"/>
        <v>33.83651969999999</v>
      </c>
      <c r="J34" s="88">
        <f t="shared" si="11"/>
        <v>71.90260436249997</v>
      </c>
      <c r="K34" s="88">
        <f t="shared" si="12"/>
        <v>7.049274937499998</v>
      </c>
      <c r="L34" s="88">
        <f t="shared" si="13"/>
        <v>13.393622381249997</v>
      </c>
      <c r="M34" s="89">
        <f t="shared" si="14"/>
        <v>1213.18021674375</v>
      </c>
      <c r="N34" s="88">
        <f t="shared" si="15"/>
        <v>7957.9405543458</v>
      </c>
    </row>
    <row r="35" spans="2:14" ht="10.5" customHeight="1">
      <c r="B35"/>
      <c r="C35" s="90">
        <v>4</v>
      </c>
      <c r="D35" s="90" t="s">
        <v>26</v>
      </c>
      <c r="E35" s="90">
        <f>FORMULES!B63</f>
        <v>322</v>
      </c>
      <c r="F35" s="90">
        <f>FORMULES!C63</f>
        <v>308</v>
      </c>
      <c r="G35" s="86">
        <f t="shared" si="8"/>
        <v>1407.7524999999998</v>
      </c>
      <c r="H35" s="88">
        <f t="shared" si="9"/>
        <v>110.50857124999999</v>
      </c>
      <c r="I35" s="88">
        <f t="shared" si="10"/>
        <v>32.772478199999995</v>
      </c>
      <c r="J35" s="88">
        <f t="shared" si="11"/>
        <v>69.64151617499999</v>
      </c>
      <c r="K35" s="88">
        <f t="shared" si="12"/>
        <v>6.8275996249999995</v>
      </c>
      <c r="L35" s="88">
        <f t="shared" si="13"/>
        <v>0</v>
      </c>
      <c r="M35" s="89">
        <f t="shared" si="14"/>
        <v>1188.0023347499998</v>
      </c>
      <c r="N35" s="88">
        <f t="shared" si="15"/>
        <v>7792.784474956056</v>
      </c>
    </row>
    <row r="36" spans="2:14" ht="10.5" customHeight="1">
      <c r="B36"/>
      <c r="C36" s="90">
        <v>3</v>
      </c>
      <c r="D36" s="90" t="s">
        <v>27</v>
      </c>
      <c r="E36" s="90">
        <f>FORMULES!B64</f>
        <v>307</v>
      </c>
      <c r="F36" s="90">
        <f>FORMULES!C64</f>
        <v>298</v>
      </c>
      <c r="G36" s="86">
        <f t="shared" si="8"/>
        <v>1362.0462499999999</v>
      </c>
      <c r="H36" s="88">
        <f t="shared" si="9"/>
        <v>106.92063062499999</v>
      </c>
      <c r="I36" s="88">
        <f t="shared" si="10"/>
        <v>31.708436699999996</v>
      </c>
      <c r="J36" s="88">
        <f t="shared" si="11"/>
        <v>67.38042798749998</v>
      </c>
      <c r="K36" s="88">
        <f t="shared" si="12"/>
        <v>6.605924312499999</v>
      </c>
      <c r="L36" s="88">
        <f t="shared" si="13"/>
        <v>0</v>
      </c>
      <c r="M36" s="89">
        <f t="shared" si="14"/>
        <v>1149.430830375</v>
      </c>
      <c r="N36" s="88">
        <f t="shared" si="15"/>
        <v>7539.771992002938</v>
      </c>
    </row>
    <row r="37" spans="2:14" ht="10.5" customHeight="1">
      <c r="B37"/>
      <c r="C37" s="90">
        <v>2</v>
      </c>
      <c r="D37" s="90" t="s">
        <v>27</v>
      </c>
      <c r="E37" s="90">
        <f>FORMULES!B65</f>
        <v>302</v>
      </c>
      <c r="F37" s="90">
        <f>FORMULES!C65</f>
        <v>294</v>
      </c>
      <c r="G37" s="86">
        <f t="shared" si="8"/>
        <v>1343.7637499999998</v>
      </c>
      <c r="H37" s="88">
        <f t="shared" si="9"/>
        <v>105.48545437499999</v>
      </c>
      <c r="I37" s="88">
        <f t="shared" si="10"/>
        <v>31.282820099999995</v>
      </c>
      <c r="J37" s="88">
        <f t="shared" si="11"/>
        <v>66.47599271249999</v>
      </c>
      <c r="K37" s="88">
        <f t="shared" si="12"/>
        <v>6.517254187499999</v>
      </c>
      <c r="L37" s="88">
        <f t="shared" si="13"/>
        <v>0</v>
      </c>
      <c r="M37" s="89">
        <f t="shared" si="14"/>
        <v>1134.0022286249998</v>
      </c>
      <c r="N37" s="88">
        <f t="shared" si="15"/>
        <v>7438.56699882169</v>
      </c>
    </row>
    <row r="38" spans="2:14" ht="10.5" customHeight="1">
      <c r="B38"/>
      <c r="C38" s="90">
        <v>1</v>
      </c>
      <c r="D38" s="90" t="s">
        <v>28</v>
      </c>
      <c r="E38" s="90">
        <f>FORMULES!B66</f>
        <v>299</v>
      </c>
      <c r="F38" s="90">
        <f>FORMULES!C66</f>
        <v>292</v>
      </c>
      <c r="G38" s="86">
        <f t="shared" si="8"/>
        <v>1334.6225</v>
      </c>
      <c r="H38" s="88">
        <f t="shared" si="9"/>
        <v>104.76786625</v>
      </c>
      <c r="I38" s="88">
        <f t="shared" si="10"/>
        <v>31.0700118</v>
      </c>
      <c r="J38" s="88">
        <f t="shared" si="11"/>
        <v>66.02377507499999</v>
      </c>
      <c r="K38" s="88">
        <f t="shared" si="12"/>
        <v>6.472919125</v>
      </c>
      <c r="L38" s="88">
        <f t="shared" si="13"/>
        <v>0</v>
      </c>
      <c r="M38" s="89">
        <f t="shared" si="14"/>
        <v>1126.2879277499999</v>
      </c>
      <c r="N38" s="88">
        <f t="shared" si="15"/>
        <v>7387.964502231067</v>
      </c>
    </row>
    <row r="39" spans="2:14" ht="10.5" customHeight="1">
      <c r="B39"/>
      <c r="C39" s="91"/>
      <c r="D39" s="60"/>
      <c r="E39" s="99"/>
      <c r="F39" s="60"/>
      <c r="H39" s="93"/>
      <c r="I39" s="93"/>
      <c r="J39" s="93"/>
      <c r="K39" s="93"/>
      <c r="L39" s="93"/>
      <c r="M39" s="74"/>
      <c r="N39" s="88"/>
    </row>
    <row r="40" spans="2:14" ht="10.5" customHeight="1">
      <c r="B40"/>
      <c r="C40" s="76"/>
      <c r="D40" s="77"/>
      <c r="E40" s="293" t="s">
        <v>90</v>
      </c>
      <c r="F40" s="293"/>
      <c r="G40" s="293"/>
      <c r="H40" s="293"/>
      <c r="I40" s="293"/>
      <c r="J40" s="293"/>
      <c r="K40" s="293"/>
      <c r="L40" s="293"/>
      <c r="M40" s="163"/>
      <c r="N40" s="165"/>
    </row>
    <row r="41" spans="2:14" ht="10.5" customHeight="1">
      <c r="B41"/>
      <c r="C41" s="137">
        <v>11</v>
      </c>
      <c r="D41" s="164"/>
      <c r="E41" s="166">
        <f>SUM(FORMULES!B42)</f>
        <v>413</v>
      </c>
      <c r="F41" s="90">
        <f>SUM(FORMULES!C42)</f>
        <v>369</v>
      </c>
      <c r="G41" s="86">
        <f aca="true" t="shared" si="16" ref="G41:G51">F41*PA/12</f>
        <v>1686.5606249999998</v>
      </c>
      <c r="H41" s="88">
        <f aca="true" t="shared" si="17" ref="H41:H51">G41*pension</f>
        <v>132.39500906249998</v>
      </c>
      <c r="I41" s="88">
        <f aca="true" t="shared" si="18" ref="I41:I51">(G41*97/100)*C.S.G.N.D</f>
        <v>39.263131349999995</v>
      </c>
      <c r="J41" s="88">
        <f aca="true" t="shared" si="19" ref="J41:J51">G41*97/100*C.S.G.D</f>
        <v>83.43415411874999</v>
      </c>
      <c r="K41" s="88">
        <f aca="true" t="shared" si="20" ref="K41:K51">G41*97/100*R.D.S</f>
        <v>8.17981903125</v>
      </c>
      <c r="L41" s="88">
        <f aca="true" t="shared" si="21" ref="L41:L51">IF(G41-H41&gt;Seuil*BRUT,(G41-H41)*1/100,0)</f>
        <v>15.541656159374998</v>
      </c>
      <c r="M41" s="89">
        <f aca="true" t="shared" si="22" ref="M41:M51">G41-(H41+I41+J41+K41+L41)</f>
        <v>1407.746855278125</v>
      </c>
      <c r="N41" s="88">
        <f aca="true" t="shared" si="23" ref="N41:N51">M41*6.55957</f>
        <v>9234.21403947673</v>
      </c>
    </row>
    <row r="42" spans="2:14" ht="10.5" customHeight="1">
      <c r="B42"/>
      <c r="C42" s="90">
        <v>10</v>
      </c>
      <c r="D42" s="90" t="s">
        <v>24</v>
      </c>
      <c r="E42" s="90">
        <f>FORMULES!B43</f>
        <v>389</v>
      </c>
      <c r="F42" s="90">
        <f>FORMULES!C43</f>
        <v>356</v>
      </c>
      <c r="G42" s="86">
        <f t="shared" si="16"/>
        <v>1627.1425</v>
      </c>
      <c r="H42" s="88">
        <f t="shared" si="17"/>
        <v>127.73068624999999</v>
      </c>
      <c r="I42" s="88">
        <f t="shared" si="18"/>
        <v>37.8798774</v>
      </c>
      <c r="J42" s="88">
        <f t="shared" si="19"/>
        <v>80.49473947499999</v>
      </c>
      <c r="K42" s="88">
        <f t="shared" si="20"/>
        <v>7.891641124999999</v>
      </c>
      <c r="L42" s="88">
        <f t="shared" si="21"/>
        <v>14.9941181375</v>
      </c>
      <c r="M42" s="89">
        <f t="shared" si="22"/>
        <v>1358.1514376124999</v>
      </c>
      <c r="N42" s="88">
        <f t="shared" si="23"/>
        <v>8908.889425619825</v>
      </c>
    </row>
    <row r="43" spans="2:14" ht="10.5" customHeight="1">
      <c r="B43"/>
      <c r="C43" s="90">
        <v>9</v>
      </c>
      <c r="D43" s="90" t="s">
        <v>24</v>
      </c>
      <c r="E43" s="90">
        <f>FORMULES!B44</f>
        <v>374</v>
      </c>
      <c r="F43" s="90">
        <f>FORMULES!C44</f>
        <v>345</v>
      </c>
      <c r="G43" s="86">
        <f t="shared" si="16"/>
        <v>1576.8656249999997</v>
      </c>
      <c r="H43" s="88">
        <f t="shared" si="17"/>
        <v>123.78395156249998</v>
      </c>
      <c r="I43" s="88">
        <f t="shared" si="18"/>
        <v>36.70943174999999</v>
      </c>
      <c r="J43" s="88">
        <f t="shared" si="19"/>
        <v>78.00754246874999</v>
      </c>
      <c r="K43" s="88">
        <f t="shared" si="20"/>
        <v>7.647798281249999</v>
      </c>
      <c r="L43" s="88">
        <f t="shared" si="21"/>
        <v>14.530816734374996</v>
      </c>
      <c r="M43" s="89">
        <f t="shared" si="22"/>
        <v>1316.1860842031247</v>
      </c>
      <c r="N43" s="88">
        <f t="shared" si="23"/>
        <v>8633.61475235629</v>
      </c>
    </row>
    <row r="44" spans="2:14" ht="10.5" customHeight="1">
      <c r="B44"/>
      <c r="C44" s="90">
        <v>8</v>
      </c>
      <c r="D44" s="90" t="s">
        <v>24</v>
      </c>
      <c r="E44" s="90">
        <f>FORMULES!B45</f>
        <v>360</v>
      </c>
      <c r="F44" s="90">
        <f>FORMULES!C45</f>
        <v>335</v>
      </c>
      <c r="G44" s="86">
        <f t="shared" si="16"/>
        <v>1531.159375</v>
      </c>
      <c r="H44" s="88">
        <f t="shared" si="17"/>
        <v>120.19601093749999</v>
      </c>
      <c r="I44" s="88">
        <f t="shared" si="18"/>
        <v>35.645390250000005</v>
      </c>
      <c r="J44" s="88">
        <f t="shared" si="19"/>
        <v>75.74645428125001</v>
      </c>
      <c r="K44" s="88">
        <f t="shared" si="20"/>
        <v>7.4261229687500006</v>
      </c>
      <c r="L44" s="88">
        <f t="shared" si="21"/>
        <v>14.109633640624999</v>
      </c>
      <c r="M44" s="89">
        <f t="shared" si="22"/>
        <v>1278.035762921875</v>
      </c>
      <c r="N44" s="88">
        <f t="shared" si="23"/>
        <v>8383.365049389444</v>
      </c>
    </row>
    <row r="45" spans="2:14" ht="10.5" customHeight="1">
      <c r="B45"/>
      <c r="C45" s="90">
        <v>7</v>
      </c>
      <c r="D45" s="90" t="s">
        <v>24</v>
      </c>
      <c r="E45" s="90">
        <f>FORMULES!B46</f>
        <v>347</v>
      </c>
      <c r="F45" s="90">
        <f>FORMULES!C46</f>
        <v>325</v>
      </c>
      <c r="G45" s="86">
        <f t="shared" si="16"/>
        <v>1485.453125</v>
      </c>
      <c r="H45" s="88">
        <f t="shared" si="17"/>
        <v>116.6080703125</v>
      </c>
      <c r="I45" s="88">
        <f t="shared" si="18"/>
        <v>34.58134875</v>
      </c>
      <c r="J45" s="88">
        <f t="shared" si="19"/>
        <v>73.48536609374999</v>
      </c>
      <c r="K45" s="88">
        <f t="shared" si="20"/>
        <v>7.204447656249999</v>
      </c>
      <c r="L45" s="88">
        <f t="shared" si="21"/>
        <v>13.688450546874998</v>
      </c>
      <c r="M45" s="89">
        <f t="shared" si="22"/>
        <v>1239.885441640625</v>
      </c>
      <c r="N45" s="88">
        <f t="shared" si="23"/>
        <v>8133.1153464225945</v>
      </c>
    </row>
    <row r="46" spans="2:14" ht="10.5" customHeight="1">
      <c r="B46"/>
      <c r="C46" s="90">
        <v>6</v>
      </c>
      <c r="D46" s="90" t="s">
        <v>26</v>
      </c>
      <c r="E46" s="90">
        <f>FORMULES!B47</f>
        <v>333</v>
      </c>
      <c r="F46" s="90">
        <f>FORMULES!C47</f>
        <v>316</v>
      </c>
      <c r="G46" s="86">
        <f t="shared" si="16"/>
        <v>1444.3174999999999</v>
      </c>
      <c r="H46" s="88">
        <f t="shared" si="17"/>
        <v>113.37892374999998</v>
      </c>
      <c r="I46" s="88">
        <f t="shared" si="18"/>
        <v>33.6237114</v>
      </c>
      <c r="J46" s="88">
        <f t="shared" si="19"/>
        <v>71.45038672499999</v>
      </c>
      <c r="K46" s="88">
        <f t="shared" si="20"/>
        <v>7.004939874999999</v>
      </c>
      <c r="L46" s="88">
        <f t="shared" si="21"/>
        <v>13.309385762499998</v>
      </c>
      <c r="M46" s="89">
        <f t="shared" si="22"/>
        <v>1205.5501524874999</v>
      </c>
      <c r="N46" s="88">
        <f t="shared" si="23"/>
        <v>7907.890613752429</v>
      </c>
    </row>
    <row r="47" spans="2:14" ht="10.5" customHeight="1">
      <c r="B47"/>
      <c r="C47" s="90">
        <v>5</v>
      </c>
      <c r="D47" s="90" t="s">
        <v>26</v>
      </c>
      <c r="E47" s="90">
        <f>FORMULES!B48</f>
        <v>323</v>
      </c>
      <c r="F47" s="90">
        <f>FORMULES!C48</f>
        <v>308</v>
      </c>
      <c r="G47" s="86">
        <f t="shared" si="16"/>
        <v>1407.7524999999998</v>
      </c>
      <c r="H47" s="88">
        <f t="shared" si="17"/>
        <v>110.50857124999999</v>
      </c>
      <c r="I47" s="88">
        <f t="shared" si="18"/>
        <v>32.772478199999995</v>
      </c>
      <c r="J47" s="88">
        <f t="shared" si="19"/>
        <v>69.64151617499999</v>
      </c>
      <c r="K47" s="88">
        <f t="shared" si="20"/>
        <v>6.8275996249999995</v>
      </c>
      <c r="L47" s="88">
        <f t="shared" si="21"/>
        <v>0</v>
      </c>
      <c r="M47" s="89">
        <f t="shared" si="22"/>
        <v>1188.0023347499998</v>
      </c>
      <c r="N47" s="88">
        <f t="shared" si="23"/>
        <v>7792.784474956056</v>
      </c>
    </row>
    <row r="48" spans="2:14" ht="10.5" customHeight="1">
      <c r="B48"/>
      <c r="C48" s="90">
        <v>4</v>
      </c>
      <c r="D48" s="90" t="s">
        <v>26</v>
      </c>
      <c r="E48" s="90">
        <f>FORMULES!B49</f>
        <v>310</v>
      </c>
      <c r="F48" s="90">
        <f>FORMULES!C49</f>
        <v>300</v>
      </c>
      <c r="G48" s="86">
        <f t="shared" si="16"/>
        <v>1371.1875</v>
      </c>
      <c r="H48" s="88">
        <f t="shared" si="17"/>
        <v>107.63821875000001</v>
      </c>
      <c r="I48" s="88">
        <f t="shared" si="18"/>
        <v>31.921245000000003</v>
      </c>
      <c r="J48" s="88">
        <f t="shared" si="19"/>
        <v>67.832645625</v>
      </c>
      <c r="K48" s="88">
        <f t="shared" si="20"/>
        <v>6.650259375000001</v>
      </c>
      <c r="L48" s="88">
        <f t="shared" si="21"/>
        <v>0</v>
      </c>
      <c r="M48" s="89">
        <f t="shared" si="22"/>
        <v>1157.14513125</v>
      </c>
      <c r="N48" s="88">
        <f t="shared" si="23"/>
        <v>7590.374488593563</v>
      </c>
    </row>
    <row r="49" spans="2:14" ht="10.5" customHeight="1">
      <c r="B49"/>
      <c r="C49" s="90">
        <v>3</v>
      </c>
      <c r="D49" s="90" t="s">
        <v>27</v>
      </c>
      <c r="E49" s="90">
        <f>FORMULES!B50</f>
        <v>303</v>
      </c>
      <c r="F49" s="90">
        <f>FORMULES!C50</f>
        <v>295</v>
      </c>
      <c r="G49" s="86">
        <f t="shared" si="16"/>
        <v>1348.334375</v>
      </c>
      <c r="H49" s="88">
        <f t="shared" si="17"/>
        <v>105.8442484375</v>
      </c>
      <c r="I49" s="88">
        <f t="shared" si="18"/>
        <v>31.38922425</v>
      </c>
      <c r="J49" s="88">
        <f t="shared" si="19"/>
        <v>66.70210153125</v>
      </c>
      <c r="K49" s="88">
        <f t="shared" si="20"/>
        <v>6.53942171875</v>
      </c>
      <c r="L49" s="88">
        <f t="shared" si="21"/>
        <v>0</v>
      </c>
      <c r="M49" s="89">
        <f t="shared" si="22"/>
        <v>1137.8593790625</v>
      </c>
      <c r="N49" s="88">
        <f t="shared" si="23"/>
        <v>7463.868247117003</v>
      </c>
    </row>
    <row r="50" spans="2:14" ht="10.5" customHeight="1">
      <c r="B50"/>
      <c r="C50" s="90">
        <v>2</v>
      </c>
      <c r="D50" s="90" t="s">
        <v>27</v>
      </c>
      <c r="E50" s="90">
        <f>FORMULES!B51</f>
        <v>299</v>
      </c>
      <c r="F50" s="90">
        <f>FORMULES!C51</f>
        <v>292</v>
      </c>
      <c r="G50" s="86">
        <f t="shared" si="16"/>
        <v>1334.6225</v>
      </c>
      <c r="H50" s="88">
        <f t="shared" si="17"/>
        <v>104.76786625</v>
      </c>
      <c r="I50" s="88">
        <f t="shared" si="18"/>
        <v>31.0700118</v>
      </c>
      <c r="J50" s="88">
        <f t="shared" si="19"/>
        <v>66.02377507499999</v>
      </c>
      <c r="K50" s="88">
        <f t="shared" si="20"/>
        <v>6.472919125</v>
      </c>
      <c r="L50" s="88">
        <f t="shared" si="21"/>
        <v>0</v>
      </c>
      <c r="M50" s="89">
        <f t="shared" si="22"/>
        <v>1126.2879277499999</v>
      </c>
      <c r="N50" s="88">
        <f t="shared" si="23"/>
        <v>7387.964502231067</v>
      </c>
    </row>
    <row r="51" spans="2:14" ht="10.5" customHeight="1">
      <c r="B51"/>
      <c r="C51" s="90">
        <v>1</v>
      </c>
      <c r="D51" s="90" t="s">
        <v>28</v>
      </c>
      <c r="E51" s="90">
        <f>FORMULES!B52</f>
        <v>298</v>
      </c>
      <c r="F51" s="90">
        <f>FORMULES!C52</f>
        <v>291</v>
      </c>
      <c r="G51" s="86">
        <f t="shared" si="16"/>
        <v>1330.0518749999999</v>
      </c>
      <c r="H51" s="88">
        <f t="shared" si="17"/>
        <v>104.40907218749999</v>
      </c>
      <c r="I51" s="88">
        <f t="shared" si="18"/>
        <v>30.963607649999997</v>
      </c>
      <c r="J51" s="88">
        <f t="shared" si="19"/>
        <v>65.79766625624998</v>
      </c>
      <c r="K51" s="88">
        <f t="shared" si="20"/>
        <v>6.450751593749999</v>
      </c>
      <c r="L51" s="88">
        <f t="shared" si="21"/>
        <v>0</v>
      </c>
      <c r="M51" s="89">
        <f t="shared" si="22"/>
        <v>1122.4307773125</v>
      </c>
      <c r="N51" s="88">
        <f t="shared" si="23"/>
        <v>7362.663253935755</v>
      </c>
    </row>
    <row r="52" spans="2:14" ht="10.5" customHeight="1">
      <c r="B52"/>
      <c r="C52" s="91"/>
      <c r="D52" s="60"/>
      <c r="E52" s="60"/>
      <c r="F52" s="60"/>
      <c r="H52" s="93"/>
      <c r="I52" s="93"/>
      <c r="J52" s="93"/>
      <c r="K52" s="93"/>
      <c r="L52" s="93"/>
      <c r="M52" s="74"/>
      <c r="N52" s="88"/>
    </row>
    <row r="53" spans="2:14" ht="10.5" customHeight="1">
      <c r="B53"/>
      <c r="C53" s="76"/>
      <c r="D53" s="163"/>
      <c r="E53" s="293" t="s">
        <v>91</v>
      </c>
      <c r="F53" s="293"/>
      <c r="G53" s="293"/>
      <c r="H53" s="293"/>
      <c r="I53" s="293"/>
      <c r="J53" s="293"/>
      <c r="K53" s="77"/>
      <c r="L53" s="77"/>
      <c r="M53" s="163"/>
      <c r="N53" s="88"/>
    </row>
    <row r="54" spans="2:14" ht="10.5" customHeight="1">
      <c r="B54"/>
      <c r="C54" s="137">
        <v>11</v>
      </c>
      <c r="D54" s="164"/>
      <c r="E54" s="84">
        <f>SUM(FORMULES!B28)</f>
        <v>388</v>
      </c>
      <c r="F54" s="98">
        <f>SUM(FORMULES!C28)</f>
        <v>355</v>
      </c>
      <c r="G54" s="86">
        <f aca="true" t="shared" si="24" ref="G54:G64">F54*PA/12</f>
        <v>1622.5718749999999</v>
      </c>
      <c r="H54" s="88">
        <f aca="true" t="shared" si="25" ref="H54:H64">G54*pension</f>
        <v>127.3718921875</v>
      </c>
      <c r="I54" s="88">
        <f aca="true" t="shared" si="26" ref="I54:I64">(G54*97/100)*C.S.G.N.D</f>
        <v>37.773473249999995</v>
      </c>
      <c r="J54" s="88">
        <f aca="true" t="shared" si="27" ref="J54:J64">G54*97/100*C.S.G.D</f>
        <v>80.26863065624998</v>
      </c>
      <c r="K54" s="88">
        <f aca="true" t="shared" si="28" ref="K54:K64">G54*97/100*R.D.S</f>
        <v>7.8694735937499996</v>
      </c>
      <c r="L54" s="88">
        <f aca="true" t="shared" si="29" ref="L54:L64">IF(G54-H54&gt;Seuil*BRUT,(G54-H54)*1/100,0)</f>
        <v>14.951999828124999</v>
      </c>
      <c r="M54" s="89">
        <f aca="true" t="shared" si="30" ref="M54:M64">G54-(H54+I54+J54+K54+L54)</f>
        <v>1354.3364054843748</v>
      </c>
      <c r="N54" s="88">
        <f aca="true" t="shared" si="31" ref="N54:N64">M54*6.55957</f>
        <v>8883.86445532314</v>
      </c>
    </row>
    <row r="55" spans="2:14" ht="10.5" customHeight="1">
      <c r="B55"/>
      <c r="C55" s="90">
        <v>10</v>
      </c>
      <c r="D55" s="90" t="s">
        <v>24</v>
      </c>
      <c r="E55" s="90">
        <f>FORMULES!B29</f>
        <v>364</v>
      </c>
      <c r="F55" s="90">
        <f>FORMULES!C29</f>
        <v>338</v>
      </c>
      <c r="G55" s="86">
        <f t="shared" si="24"/>
        <v>1544.87125</v>
      </c>
      <c r="H55" s="88">
        <f t="shared" si="25"/>
        <v>121.272393125</v>
      </c>
      <c r="I55" s="88">
        <f t="shared" si="26"/>
        <v>35.96460269999999</v>
      </c>
      <c r="J55" s="88">
        <f t="shared" si="27"/>
        <v>76.42478073749999</v>
      </c>
      <c r="K55" s="88">
        <f t="shared" si="28"/>
        <v>7.492625562499999</v>
      </c>
      <c r="L55" s="88">
        <f t="shared" si="29"/>
        <v>14.235988568749999</v>
      </c>
      <c r="M55" s="89">
        <f t="shared" si="30"/>
        <v>1289.4808593062498</v>
      </c>
      <c r="N55" s="88">
        <f t="shared" si="31"/>
        <v>8458.439960279497</v>
      </c>
    </row>
    <row r="56" spans="2:14" ht="10.5" customHeight="1">
      <c r="B56"/>
      <c r="C56" s="90">
        <v>9</v>
      </c>
      <c r="D56" s="90" t="s">
        <v>24</v>
      </c>
      <c r="E56" s="90">
        <f>FORMULES!B30</f>
        <v>348</v>
      </c>
      <c r="F56" s="90">
        <f>FORMULES!C30</f>
        <v>326</v>
      </c>
      <c r="G56" s="86">
        <f t="shared" si="24"/>
        <v>1490.02375</v>
      </c>
      <c r="H56" s="88">
        <f t="shared" si="25"/>
        <v>116.966864375</v>
      </c>
      <c r="I56" s="88">
        <f t="shared" si="26"/>
        <v>34.6877529</v>
      </c>
      <c r="J56" s="88">
        <f t="shared" si="27"/>
        <v>73.71147491249998</v>
      </c>
      <c r="K56" s="88">
        <f t="shared" si="28"/>
        <v>7.226615187499999</v>
      </c>
      <c r="L56" s="88">
        <f t="shared" si="29"/>
        <v>13.730568856250002</v>
      </c>
      <c r="M56" s="89">
        <f t="shared" si="30"/>
        <v>1243.70047376875</v>
      </c>
      <c r="N56" s="88">
        <f t="shared" si="31"/>
        <v>8158.140316719279</v>
      </c>
    </row>
    <row r="57" spans="2:14" ht="10.5" customHeight="1">
      <c r="B57"/>
      <c r="C57" s="90">
        <v>8</v>
      </c>
      <c r="D57" s="90" t="s">
        <v>24</v>
      </c>
      <c r="E57" s="90">
        <f>FORMULES!B31</f>
        <v>337</v>
      </c>
      <c r="F57" s="90">
        <f>FORMULES!C31</f>
        <v>319</v>
      </c>
      <c r="G57" s="86">
        <f t="shared" si="24"/>
        <v>1458.0293749999998</v>
      </c>
      <c r="H57" s="88">
        <f t="shared" si="25"/>
        <v>114.45530593749999</v>
      </c>
      <c r="I57" s="88">
        <f t="shared" si="26"/>
        <v>33.94292385</v>
      </c>
      <c r="J57" s="88">
        <f t="shared" si="27"/>
        <v>72.12871318124999</v>
      </c>
      <c r="K57" s="88">
        <f t="shared" si="28"/>
        <v>7.071442468749999</v>
      </c>
      <c r="L57" s="88">
        <f t="shared" si="29"/>
        <v>13.435740690624998</v>
      </c>
      <c r="M57" s="89">
        <f t="shared" si="30"/>
        <v>1216.9952488718748</v>
      </c>
      <c r="N57" s="88">
        <f t="shared" si="31"/>
        <v>7982.965524642484</v>
      </c>
    </row>
    <row r="58" spans="2:14" ht="10.5" customHeight="1">
      <c r="B58"/>
      <c r="C58" s="90">
        <v>7</v>
      </c>
      <c r="D58" s="90" t="s">
        <v>24</v>
      </c>
      <c r="E58" s="90">
        <f>FORMULES!B32</f>
        <v>328</v>
      </c>
      <c r="F58" s="90">
        <f>FORMULES!C32</f>
        <v>312</v>
      </c>
      <c r="G58" s="86">
        <f t="shared" si="24"/>
        <v>1426.0349999999999</v>
      </c>
      <c r="H58" s="88">
        <f t="shared" si="25"/>
        <v>111.94374749999999</v>
      </c>
      <c r="I58" s="88">
        <f t="shared" si="26"/>
        <v>33.19809479999999</v>
      </c>
      <c r="J58" s="88">
        <f t="shared" si="27"/>
        <v>70.54595144999999</v>
      </c>
      <c r="K58" s="88">
        <f t="shared" si="28"/>
        <v>6.916269749999999</v>
      </c>
      <c r="L58" s="88">
        <f t="shared" si="29"/>
        <v>0</v>
      </c>
      <c r="M58" s="89">
        <f t="shared" si="30"/>
        <v>1203.4309365</v>
      </c>
      <c r="N58" s="88">
        <f t="shared" si="31"/>
        <v>7893.989468137304</v>
      </c>
    </row>
    <row r="59" spans="2:14" ht="10.5" customHeight="1">
      <c r="B59"/>
      <c r="C59" s="90">
        <v>6</v>
      </c>
      <c r="D59" s="90" t="s">
        <v>26</v>
      </c>
      <c r="E59" s="90">
        <f>FORMULES!B33</f>
        <v>318</v>
      </c>
      <c r="F59" s="90">
        <f>FORMULES!C33</f>
        <v>305</v>
      </c>
      <c r="G59" s="86">
        <f t="shared" si="24"/>
        <v>1394.0406249999999</v>
      </c>
      <c r="H59" s="88">
        <f t="shared" si="25"/>
        <v>109.43218906249999</v>
      </c>
      <c r="I59" s="88">
        <f t="shared" si="26"/>
        <v>32.45326574999999</v>
      </c>
      <c r="J59" s="88">
        <f t="shared" si="27"/>
        <v>68.96318971874999</v>
      </c>
      <c r="K59" s="88">
        <f t="shared" si="28"/>
        <v>6.761097031249999</v>
      </c>
      <c r="L59" s="88">
        <f t="shared" si="29"/>
        <v>0</v>
      </c>
      <c r="M59" s="89">
        <f t="shared" si="30"/>
        <v>1176.4308834375</v>
      </c>
      <c r="N59" s="88">
        <f t="shared" si="31"/>
        <v>7716.880730070121</v>
      </c>
    </row>
    <row r="60" spans="2:14" ht="10.5" customHeight="1">
      <c r="B60"/>
      <c r="C60" s="90">
        <v>5</v>
      </c>
      <c r="D60" s="90" t="s">
        <v>26</v>
      </c>
      <c r="E60" s="90">
        <f>FORMULES!B34</f>
        <v>310</v>
      </c>
      <c r="F60" s="90">
        <f>FORMULES!C34</f>
        <v>300</v>
      </c>
      <c r="G60" s="86">
        <f t="shared" si="24"/>
        <v>1371.1875</v>
      </c>
      <c r="H60" s="88">
        <f t="shared" si="25"/>
        <v>107.63821875000001</v>
      </c>
      <c r="I60" s="88">
        <f t="shared" si="26"/>
        <v>31.921245000000003</v>
      </c>
      <c r="J60" s="88">
        <f t="shared" si="27"/>
        <v>67.832645625</v>
      </c>
      <c r="K60" s="88">
        <f t="shared" si="28"/>
        <v>6.650259375000001</v>
      </c>
      <c r="L60" s="88">
        <f t="shared" si="29"/>
        <v>0</v>
      </c>
      <c r="M60" s="89">
        <f t="shared" si="30"/>
        <v>1157.14513125</v>
      </c>
      <c r="N60" s="88">
        <f t="shared" si="31"/>
        <v>7590.374488593563</v>
      </c>
    </row>
    <row r="61" spans="2:14" ht="10.5" customHeight="1">
      <c r="B61"/>
      <c r="C61" s="90">
        <v>4</v>
      </c>
      <c r="D61" s="90" t="s">
        <v>26</v>
      </c>
      <c r="E61" s="90">
        <f>FORMULES!B35</f>
        <v>303</v>
      </c>
      <c r="F61" s="90">
        <f>FORMULES!C35</f>
        <v>295</v>
      </c>
      <c r="G61" s="86">
        <f t="shared" si="24"/>
        <v>1348.334375</v>
      </c>
      <c r="H61" s="88">
        <f t="shared" si="25"/>
        <v>105.8442484375</v>
      </c>
      <c r="I61" s="88">
        <f t="shared" si="26"/>
        <v>31.38922425</v>
      </c>
      <c r="J61" s="88">
        <f t="shared" si="27"/>
        <v>66.70210153125</v>
      </c>
      <c r="K61" s="88">
        <f t="shared" si="28"/>
        <v>6.53942171875</v>
      </c>
      <c r="L61" s="88">
        <f t="shared" si="29"/>
        <v>0</v>
      </c>
      <c r="M61" s="89">
        <f t="shared" si="30"/>
        <v>1137.8593790625</v>
      </c>
      <c r="N61" s="88">
        <f t="shared" si="31"/>
        <v>7463.868247117003</v>
      </c>
    </row>
    <row r="62" spans="2:14" ht="10.5" customHeight="1">
      <c r="B62"/>
      <c r="C62" s="90">
        <v>3</v>
      </c>
      <c r="D62" s="90" t="s">
        <v>27</v>
      </c>
      <c r="E62" s="90">
        <f>FORMULES!B36</f>
        <v>299</v>
      </c>
      <c r="F62" s="90">
        <f>FORMULES!C36</f>
        <v>292</v>
      </c>
      <c r="G62" s="86">
        <f t="shared" si="24"/>
        <v>1334.6225</v>
      </c>
      <c r="H62" s="88">
        <f t="shared" si="25"/>
        <v>104.76786625</v>
      </c>
      <c r="I62" s="88">
        <f t="shared" si="26"/>
        <v>31.0700118</v>
      </c>
      <c r="J62" s="88">
        <f t="shared" si="27"/>
        <v>66.02377507499999</v>
      </c>
      <c r="K62" s="88">
        <f t="shared" si="28"/>
        <v>6.472919125</v>
      </c>
      <c r="L62" s="88">
        <f t="shared" si="29"/>
        <v>0</v>
      </c>
      <c r="M62" s="89">
        <f t="shared" si="30"/>
        <v>1126.2879277499999</v>
      </c>
      <c r="N62" s="88">
        <f t="shared" si="31"/>
        <v>7387.964502231067</v>
      </c>
    </row>
    <row r="63" spans="2:14" ht="10.5" customHeight="1">
      <c r="B63"/>
      <c r="C63" s="90">
        <v>2</v>
      </c>
      <c r="D63" s="90" t="s">
        <v>27</v>
      </c>
      <c r="E63" s="90">
        <f>FORMULES!B37</f>
        <v>298</v>
      </c>
      <c r="F63" s="90">
        <f>FORMULES!C37</f>
        <v>291</v>
      </c>
      <c r="G63" s="86">
        <f t="shared" si="24"/>
        <v>1330.0518749999999</v>
      </c>
      <c r="H63" s="88">
        <f t="shared" si="25"/>
        <v>104.40907218749999</v>
      </c>
      <c r="I63" s="88">
        <f t="shared" si="26"/>
        <v>30.963607649999997</v>
      </c>
      <c r="J63" s="88">
        <f t="shared" si="27"/>
        <v>65.79766625624998</v>
      </c>
      <c r="K63" s="88">
        <f t="shared" si="28"/>
        <v>6.450751593749999</v>
      </c>
      <c r="L63" s="88">
        <f t="shared" si="29"/>
        <v>0</v>
      </c>
      <c r="M63" s="89">
        <f t="shared" si="30"/>
        <v>1122.4307773125</v>
      </c>
      <c r="N63" s="88">
        <f t="shared" si="31"/>
        <v>7362.663253935755</v>
      </c>
    </row>
    <row r="64" spans="2:14" ht="10.5" customHeight="1">
      <c r="B64"/>
      <c r="C64" s="90">
        <v>1</v>
      </c>
      <c r="D64" s="90" t="s">
        <v>28</v>
      </c>
      <c r="E64" s="90">
        <f>FORMULES!B38</f>
        <v>297</v>
      </c>
      <c r="F64" s="162">
        <f>FORMULES!C38</f>
        <v>290</v>
      </c>
      <c r="G64" s="86">
        <f t="shared" si="24"/>
        <v>1325.48125</v>
      </c>
      <c r="H64" s="88">
        <f t="shared" si="25"/>
        <v>104.050278125</v>
      </c>
      <c r="I64" s="88">
        <f t="shared" si="26"/>
        <v>30.8572035</v>
      </c>
      <c r="J64" s="88">
        <f t="shared" si="27"/>
        <v>65.5715574375</v>
      </c>
      <c r="K64" s="88">
        <f t="shared" si="28"/>
        <v>6.428584062500001</v>
      </c>
      <c r="L64" s="88">
        <f t="shared" si="29"/>
        <v>0</v>
      </c>
      <c r="M64" s="89">
        <f t="shared" si="30"/>
        <v>1118.573626875</v>
      </c>
      <c r="N64" s="88">
        <f t="shared" si="31"/>
        <v>7337.362005640443</v>
      </c>
    </row>
    <row r="65" spans="2:14" ht="10.5" customHeight="1">
      <c r="B65"/>
      <c r="C65" s="18"/>
      <c r="D65" s="18"/>
      <c r="E65" s="18"/>
      <c r="F65" s="167"/>
      <c r="G65" s="18"/>
      <c r="H65" s="18"/>
      <c r="I65" s="18"/>
      <c r="J65" s="18"/>
      <c r="K65" s="18"/>
      <c r="L65" s="18"/>
      <c r="M65" s="18"/>
      <c r="N65" s="18"/>
    </row>
    <row r="66" spans="2:14" ht="10.5" customHeight="1">
      <c r="B66"/>
      <c r="C66" s="298" t="str">
        <f>+FORMULES!E5</f>
        <v> -- Indemnité  de  Résidence  plancher  INM  298 ----- Prix point mensuel net : 3,857 euros (I.R. non comprise)</v>
      </c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5"/>
    </row>
    <row r="67" spans="6:7" ht="10.5" customHeight="1">
      <c r="F67" s="5"/>
      <c r="G67" s="5"/>
    </row>
    <row r="68" spans="6:7" ht="10.5" customHeight="1">
      <c r="F68" s="5"/>
      <c r="G68" s="5"/>
    </row>
    <row r="69" spans="6:7" ht="10.5" customHeight="1">
      <c r="F69" s="5"/>
      <c r="G69" s="5"/>
    </row>
    <row r="70" spans="6:7" ht="10.5" customHeight="1">
      <c r="F70" s="5"/>
      <c r="G70" s="5"/>
    </row>
    <row r="71" spans="6:7" ht="10.5" customHeight="1">
      <c r="F71" s="5"/>
      <c r="G71" s="5"/>
    </row>
    <row r="72" spans="6:7" ht="10.5" customHeight="1">
      <c r="F72" s="5"/>
      <c r="G72" s="5"/>
    </row>
    <row r="73" spans="6:7" ht="10.5" customHeight="1">
      <c r="F73" s="5"/>
      <c r="G73" s="5"/>
    </row>
    <row r="74" spans="6:7" ht="1.5" customHeight="1">
      <c r="F74" s="5"/>
      <c r="G74" s="5"/>
    </row>
    <row r="75" spans="6:13" ht="12" customHeight="1">
      <c r="F75" s="5"/>
      <c r="G75" s="5"/>
      <c r="M75" s="39"/>
    </row>
    <row r="76" spans="2:13" ht="21" customHeight="1">
      <c r="B76" s="290" t="s">
        <v>84</v>
      </c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</row>
    <row r="78" spans="2:13" ht="12.75"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</row>
    <row r="79" spans="2:13" ht="12.75">
      <c r="B79"/>
      <c r="C79"/>
      <c r="D79"/>
      <c r="E79"/>
      <c r="F79"/>
      <c r="G79"/>
      <c r="H79"/>
      <c r="I79"/>
      <c r="J79"/>
      <c r="K79"/>
      <c r="L79" s="41"/>
      <c r="M79" s="41"/>
    </row>
    <row r="80" spans="2:13" ht="12.75" customHeight="1">
      <c r="B80" s="291" t="s">
        <v>64</v>
      </c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</row>
    <row r="81" spans="2:13" ht="15.75">
      <c r="B81"/>
      <c r="C81"/>
      <c r="D81"/>
      <c r="E81"/>
      <c r="F81"/>
      <c r="G81"/>
      <c r="H81"/>
      <c r="I81" s="42"/>
      <c r="J81"/>
      <c r="K81"/>
      <c r="L81"/>
      <c r="M81"/>
    </row>
    <row r="82" spans="2:13" ht="12.75">
      <c r="B82"/>
      <c r="C82"/>
      <c r="D82"/>
      <c r="E82"/>
      <c r="F82"/>
      <c r="G82"/>
      <c r="H82"/>
      <c r="I82"/>
      <c r="J82"/>
      <c r="K82"/>
      <c r="L82" s="41"/>
      <c r="M82" s="41"/>
    </row>
    <row r="83" spans="2:13" ht="12.75">
      <c r="B83" s="301" t="s">
        <v>85</v>
      </c>
      <c r="C83" s="301"/>
      <c r="D83" s="301"/>
      <c r="E83" s="301"/>
      <c r="F83" s="157"/>
      <c r="G83" s="157"/>
      <c r="H83" s="47"/>
      <c r="I83" s="302" t="s">
        <v>86</v>
      </c>
      <c r="J83" s="302"/>
      <c r="K83" s="302"/>
      <c r="L83" s="302"/>
      <c r="M83" s="44">
        <f>DATE</f>
        <v>39722</v>
      </c>
    </row>
    <row r="84" spans="2:14" ht="10.5" customHeight="1">
      <c r="B84" s="49"/>
      <c r="C84" s="50"/>
      <c r="D84" s="51"/>
      <c r="E84" s="51"/>
      <c r="F84" s="158" t="s">
        <v>37</v>
      </c>
      <c r="G84" s="168"/>
      <c r="H84" s="51"/>
      <c r="I84" s="51"/>
      <c r="J84" s="51"/>
      <c r="K84" s="51"/>
      <c r="L84" s="51"/>
      <c r="M84" s="52" t="s">
        <v>37</v>
      </c>
      <c r="N84" s="56" t="s">
        <v>38</v>
      </c>
    </row>
    <row r="85" spans="2:14" ht="10.5" customHeight="1">
      <c r="B85" s="57" t="s">
        <v>39</v>
      </c>
      <c r="C85" s="57" t="s">
        <v>87</v>
      </c>
      <c r="D85" s="57" t="s">
        <v>20</v>
      </c>
      <c r="E85" s="57" t="s">
        <v>21</v>
      </c>
      <c r="F85" s="159" t="s">
        <v>41</v>
      </c>
      <c r="G85" s="159" t="s">
        <v>65</v>
      </c>
      <c r="H85" s="57" t="s">
        <v>4</v>
      </c>
      <c r="I85" s="57" t="s">
        <v>42</v>
      </c>
      <c r="J85" s="57" t="s">
        <v>42</v>
      </c>
      <c r="K85" s="57" t="s">
        <v>43</v>
      </c>
      <c r="L85" s="57" t="s">
        <v>44</v>
      </c>
      <c r="M85" s="59" t="s">
        <v>45</v>
      </c>
      <c r="N85" s="62" t="s">
        <v>46</v>
      </c>
    </row>
    <row r="86" spans="2:14" ht="10.5" customHeight="1">
      <c r="B86" s="63"/>
      <c r="C86" s="63" t="s">
        <v>47</v>
      </c>
      <c r="D86" s="63"/>
      <c r="E86" s="63"/>
      <c r="F86" s="160" t="s">
        <v>48</v>
      </c>
      <c r="G86" s="160"/>
      <c r="H86" s="67">
        <v>0.0785</v>
      </c>
      <c r="I86" s="67">
        <v>0.024</v>
      </c>
      <c r="J86" s="67">
        <v>0.051</v>
      </c>
      <c r="K86" s="67">
        <v>0.005</v>
      </c>
      <c r="L86" s="67">
        <v>0.01</v>
      </c>
      <c r="M86" s="65" t="s">
        <v>48</v>
      </c>
      <c r="N86" s="69"/>
    </row>
    <row r="87" spans="2:14" ht="10.5" customHeight="1">
      <c r="B87" s="91"/>
      <c r="C87" s="60"/>
      <c r="D87" s="60"/>
      <c r="E87" s="60"/>
      <c r="F87" s="131"/>
      <c r="G87" s="131"/>
      <c r="H87" s="161"/>
      <c r="I87" s="161"/>
      <c r="J87" s="161"/>
      <c r="K87" s="161"/>
      <c r="L87" s="161"/>
      <c r="M87" s="80"/>
      <c r="N87" s="62"/>
    </row>
    <row r="88" spans="2:14" ht="10.5" customHeight="1">
      <c r="B88" s="76"/>
      <c r="C88" s="77"/>
      <c r="D88" s="293" t="s">
        <v>92</v>
      </c>
      <c r="E88" s="293"/>
      <c r="F88" s="293"/>
      <c r="G88" s="293"/>
      <c r="H88" s="293"/>
      <c r="I88" s="293"/>
      <c r="J88" s="293"/>
      <c r="K88" s="293"/>
      <c r="L88" s="293"/>
      <c r="M88" s="163"/>
      <c r="N88" s="81"/>
    </row>
    <row r="89" spans="2:14" ht="10.5" customHeight="1">
      <c r="B89" s="76"/>
      <c r="C89" s="77"/>
      <c r="D89" s="96"/>
      <c r="E89" s="96"/>
      <c r="F89" s="96"/>
      <c r="G89" s="96"/>
      <c r="H89" s="96"/>
      <c r="I89" s="96"/>
      <c r="J89" s="96"/>
      <c r="K89" s="96"/>
      <c r="L89" s="96"/>
      <c r="M89" s="163"/>
      <c r="N89" s="81"/>
    </row>
    <row r="90" spans="2:14" ht="10.5" customHeight="1">
      <c r="B90" s="76" t="s">
        <v>32</v>
      </c>
      <c r="C90" s="83"/>
      <c r="D90" s="143">
        <f>SUM(FORMULES!B70)</f>
        <v>499</v>
      </c>
      <c r="E90" s="144">
        <f>SUM(FORMULES!C70)</f>
        <v>430</v>
      </c>
      <c r="F90" s="86">
        <f aca="true" t="shared" si="32" ref="F90:F97">E90*PA/12</f>
        <v>1965.3687499999999</v>
      </c>
      <c r="G90" s="88">
        <f aca="true" t="shared" si="33" ref="G90:G97">IF(E90&gt;298,INT(F90)/100,IRPLANCHER)</f>
        <v>19.65</v>
      </c>
      <c r="H90" s="88">
        <f aca="true" t="shared" si="34" ref="H90:H97">F90*pension</f>
        <v>154.281446875</v>
      </c>
      <c r="I90" s="88">
        <f aca="true" t="shared" si="35" ref="I90:I97">((F90+G90)*97/100)*C.S.G.N.D</f>
        <v>46.211236500000005</v>
      </c>
      <c r="J90" s="88">
        <f aca="true" t="shared" si="36" ref="J90:J97">(F90+G90)*97/100*C.S.G.D</f>
        <v>98.1988775625</v>
      </c>
      <c r="K90" s="88">
        <f aca="true" t="shared" si="37" ref="K90:K97">(F90+G90)*97/100*R.D.S</f>
        <v>9.627340937500001</v>
      </c>
      <c r="L90" s="88">
        <f aca="true" t="shared" si="38" ref="L90:L97">IF((F90+G90)-H90&gt;Seuil*BRUT,((F90+G90)-H90)*1/100,0)</f>
        <v>18.30737303125</v>
      </c>
      <c r="M90" s="88">
        <f aca="true" t="shared" si="39" ref="M90:M97">(F90+G90)-(H90+I90+J90+K90+L90)</f>
        <v>1658.39247509375</v>
      </c>
      <c r="N90" s="88">
        <f aca="true" t="shared" si="40" ref="N90:N97">M90*6.55957</f>
        <v>10878.34152785071</v>
      </c>
    </row>
    <row r="91" spans="2:14" ht="10.5" customHeight="1">
      <c r="B91" s="137">
        <v>7</v>
      </c>
      <c r="C91" s="162" t="s">
        <v>24</v>
      </c>
      <c r="D91" s="84">
        <f>SUM(FORMULES!B71)</f>
        <v>479</v>
      </c>
      <c r="E91" s="60">
        <f>SUM(FORMULES!C71)</f>
        <v>416</v>
      </c>
      <c r="F91" s="86">
        <f t="shared" si="32"/>
        <v>1901.3799999999999</v>
      </c>
      <c r="G91" s="88">
        <f t="shared" si="33"/>
        <v>19.01</v>
      </c>
      <c r="H91" s="88">
        <f t="shared" si="34"/>
        <v>149.25833</v>
      </c>
      <c r="I91" s="88">
        <f t="shared" si="35"/>
        <v>44.706679199999996</v>
      </c>
      <c r="J91" s="88">
        <f t="shared" si="36"/>
        <v>95.00169329999999</v>
      </c>
      <c r="K91" s="88">
        <f t="shared" si="37"/>
        <v>9.3138915</v>
      </c>
      <c r="L91" s="88">
        <f t="shared" si="38"/>
        <v>17.711316699999998</v>
      </c>
      <c r="M91" s="88">
        <f t="shared" si="39"/>
        <v>1604.3980892999998</v>
      </c>
      <c r="N91" s="88">
        <f t="shared" si="40"/>
        <v>10524.1615746296</v>
      </c>
    </row>
    <row r="92" spans="2:14" ht="10.5" customHeight="1">
      <c r="B92" s="90">
        <v>6</v>
      </c>
      <c r="C92" s="90" t="s">
        <v>24</v>
      </c>
      <c r="D92" s="90">
        <f>SUM(FORMULES!B72)</f>
        <v>449</v>
      </c>
      <c r="E92" s="90">
        <f>SUM(FORMULES!C72)</f>
        <v>394</v>
      </c>
      <c r="F92" s="86">
        <f t="shared" si="32"/>
        <v>1800.8262499999998</v>
      </c>
      <c r="G92" s="88">
        <f t="shared" si="33"/>
        <v>18</v>
      </c>
      <c r="H92" s="88">
        <f t="shared" si="34"/>
        <v>141.36486062499998</v>
      </c>
      <c r="I92" s="88">
        <f t="shared" si="35"/>
        <v>42.342275099999995</v>
      </c>
      <c r="J92" s="88">
        <f t="shared" si="36"/>
        <v>89.97733458749998</v>
      </c>
      <c r="K92" s="88">
        <f t="shared" si="37"/>
        <v>8.8213073125</v>
      </c>
      <c r="L92" s="88">
        <f t="shared" si="38"/>
        <v>16.77461389375</v>
      </c>
      <c r="M92" s="88">
        <f t="shared" si="39"/>
        <v>1519.54585848125</v>
      </c>
      <c r="N92" s="88">
        <f t="shared" si="40"/>
        <v>9967.567426917853</v>
      </c>
    </row>
    <row r="93" spans="2:14" ht="10.5" customHeight="1">
      <c r="B93" s="90">
        <v>5</v>
      </c>
      <c r="C93" s="90" t="s">
        <v>26</v>
      </c>
      <c r="D93" s="90">
        <f>SUM(FORMULES!B73)</f>
        <v>424</v>
      </c>
      <c r="E93" s="90">
        <f>SUM(FORMULES!C73)</f>
        <v>377</v>
      </c>
      <c r="F93" s="86">
        <f t="shared" si="32"/>
        <v>1723.125625</v>
      </c>
      <c r="G93" s="88">
        <f t="shared" si="33"/>
        <v>17.23</v>
      </c>
      <c r="H93" s="88">
        <f t="shared" si="34"/>
        <v>135.2653615625</v>
      </c>
      <c r="I93" s="88">
        <f t="shared" si="35"/>
        <v>40.515478949999995</v>
      </c>
      <c r="J93" s="88">
        <f t="shared" si="36"/>
        <v>86.09539276874997</v>
      </c>
      <c r="K93" s="88">
        <f t="shared" si="37"/>
        <v>8.44072478125</v>
      </c>
      <c r="L93" s="88">
        <f t="shared" si="38"/>
        <v>16.050902634375</v>
      </c>
      <c r="M93" s="88">
        <f t="shared" si="39"/>
        <v>1453.987764303125</v>
      </c>
      <c r="N93" s="88">
        <f t="shared" si="40"/>
        <v>9537.53451908985</v>
      </c>
    </row>
    <row r="94" spans="2:14" ht="10.5" customHeight="1">
      <c r="B94" s="90">
        <v>4</v>
      </c>
      <c r="C94" s="90" t="s">
        <v>26</v>
      </c>
      <c r="D94" s="90">
        <f>SUM(FORMULES!B74)</f>
        <v>396</v>
      </c>
      <c r="E94" s="90">
        <f>SUM(FORMULES!C74)</f>
        <v>360</v>
      </c>
      <c r="F94" s="86">
        <f t="shared" si="32"/>
        <v>1645.425</v>
      </c>
      <c r="G94" s="88">
        <f t="shared" si="33"/>
        <v>16.45</v>
      </c>
      <c r="H94" s="88">
        <f t="shared" si="34"/>
        <v>129.1658625</v>
      </c>
      <c r="I94" s="88">
        <f t="shared" si="35"/>
        <v>38.68845</v>
      </c>
      <c r="J94" s="88">
        <f t="shared" si="36"/>
        <v>82.21295624999999</v>
      </c>
      <c r="K94" s="88">
        <f t="shared" si="37"/>
        <v>8.06009375</v>
      </c>
      <c r="L94" s="88">
        <f t="shared" si="38"/>
        <v>15.327091375</v>
      </c>
      <c r="M94" s="88">
        <f t="shared" si="39"/>
        <v>1388.4205461249999</v>
      </c>
      <c r="N94" s="88">
        <f t="shared" si="40"/>
        <v>9107.441761745165</v>
      </c>
    </row>
    <row r="95" spans="2:14" ht="10.5" customHeight="1">
      <c r="B95" s="90">
        <v>3</v>
      </c>
      <c r="C95" s="90" t="s">
        <v>26</v>
      </c>
      <c r="D95" s="90">
        <f>SUM(FORMULES!B75)</f>
        <v>377</v>
      </c>
      <c r="E95" s="90">
        <f>SUM(FORMULES!C75)</f>
        <v>347</v>
      </c>
      <c r="F95" s="86">
        <f t="shared" si="32"/>
        <v>1586.006875</v>
      </c>
      <c r="G95" s="88">
        <f t="shared" si="33"/>
        <v>15.86</v>
      </c>
      <c r="H95" s="88">
        <f t="shared" si="34"/>
        <v>124.5015396875</v>
      </c>
      <c r="I95" s="88">
        <f t="shared" si="35"/>
        <v>37.29146085</v>
      </c>
      <c r="J95" s="88">
        <f t="shared" si="36"/>
        <v>79.24435430625</v>
      </c>
      <c r="K95" s="88">
        <f t="shared" si="37"/>
        <v>7.769054343750001</v>
      </c>
      <c r="L95" s="88">
        <f t="shared" si="38"/>
        <v>14.773653353124999</v>
      </c>
      <c r="M95" s="88">
        <f t="shared" si="39"/>
        <v>1338.286812459375</v>
      </c>
      <c r="N95" s="88">
        <f t="shared" si="40"/>
        <v>8778.586026404142</v>
      </c>
    </row>
    <row r="96" spans="2:14" ht="10.5" customHeight="1">
      <c r="B96" s="90">
        <v>2</v>
      </c>
      <c r="C96" s="90" t="s">
        <v>27</v>
      </c>
      <c r="D96" s="90">
        <f>SUM(FORMULES!B76)</f>
        <v>362</v>
      </c>
      <c r="E96" s="90">
        <f>SUM(FORMULES!C76)</f>
        <v>336</v>
      </c>
      <c r="F96" s="86">
        <f t="shared" si="32"/>
        <v>1535.7299999999998</v>
      </c>
      <c r="G96" s="88">
        <f t="shared" si="33"/>
        <v>15.35</v>
      </c>
      <c r="H96" s="88">
        <f t="shared" si="34"/>
        <v>120.55480499999999</v>
      </c>
      <c r="I96" s="88">
        <f t="shared" si="35"/>
        <v>36.109142399999996</v>
      </c>
      <c r="J96" s="88">
        <f t="shared" si="36"/>
        <v>76.73192759999999</v>
      </c>
      <c r="K96" s="88">
        <f t="shared" si="37"/>
        <v>7.5227379999999995</v>
      </c>
      <c r="L96" s="88">
        <f t="shared" si="38"/>
        <v>14.305251949999997</v>
      </c>
      <c r="M96" s="88">
        <f t="shared" si="39"/>
        <v>1295.8561350499997</v>
      </c>
      <c r="N96" s="88">
        <f t="shared" si="40"/>
        <v>8500.259027789927</v>
      </c>
    </row>
    <row r="97" spans="2:14" ht="10.5" customHeight="1">
      <c r="B97" s="90">
        <v>1</v>
      </c>
      <c r="C97" s="90" t="s">
        <v>27</v>
      </c>
      <c r="D97" s="90">
        <f>SUM(FORMULES!B77)</f>
        <v>347</v>
      </c>
      <c r="E97" s="90">
        <f>SUM(FORMULES!C77)</f>
        <v>325</v>
      </c>
      <c r="F97" s="86">
        <f t="shared" si="32"/>
        <v>1485.453125</v>
      </c>
      <c r="G97" s="88">
        <f t="shared" si="33"/>
        <v>14.85</v>
      </c>
      <c r="H97" s="88">
        <f t="shared" si="34"/>
        <v>116.6080703125</v>
      </c>
      <c r="I97" s="88">
        <f t="shared" si="35"/>
        <v>34.92705675</v>
      </c>
      <c r="J97" s="88">
        <f t="shared" si="36"/>
        <v>74.21999559374999</v>
      </c>
      <c r="K97" s="88">
        <f t="shared" si="37"/>
        <v>7.276470156249999</v>
      </c>
      <c r="L97" s="88">
        <f t="shared" si="38"/>
        <v>13.836950546874998</v>
      </c>
      <c r="M97" s="88">
        <f t="shared" si="39"/>
        <v>1253.4345816406249</v>
      </c>
      <c r="N97" s="88">
        <f t="shared" si="40"/>
        <v>8221.991878692394</v>
      </c>
    </row>
    <row r="98" spans="2:14" ht="10.5" customHeight="1">
      <c r="B98" s="91"/>
      <c r="C98" s="60"/>
      <c r="D98" s="99"/>
      <c r="E98" s="60"/>
      <c r="G98" s="93"/>
      <c r="H98" s="93"/>
      <c r="I98" s="93"/>
      <c r="J98" s="93"/>
      <c r="K98" s="93"/>
      <c r="L98" s="93"/>
      <c r="M98" s="87"/>
      <c r="N98" s="88"/>
    </row>
    <row r="99" spans="2:14" ht="10.5" customHeight="1">
      <c r="B99" s="76"/>
      <c r="C99" s="77"/>
      <c r="D99" s="293" t="s">
        <v>89</v>
      </c>
      <c r="E99" s="293"/>
      <c r="F99" s="293"/>
      <c r="G99" s="293"/>
      <c r="H99" s="293"/>
      <c r="I99" s="293"/>
      <c r="J99" s="293"/>
      <c r="K99" s="94"/>
      <c r="L99" s="94"/>
      <c r="M99" s="88"/>
      <c r="N99" s="88"/>
    </row>
    <row r="100" spans="2:14" ht="10.5" customHeight="1">
      <c r="B100" s="137">
        <v>11</v>
      </c>
      <c r="C100" s="164"/>
      <c r="D100" s="169">
        <f>SUM(FORMULES!B56)</f>
        <v>446</v>
      </c>
      <c r="E100" s="98">
        <f>SUM(FORMULES!C56)</f>
        <v>392</v>
      </c>
      <c r="F100" s="86">
        <f aca="true" t="shared" si="41" ref="F100:F110">E100*PA/12</f>
        <v>1791.6849999999997</v>
      </c>
      <c r="G100" s="88">
        <f aca="true" t="shared" si="42" ref="G100:G110">IF(E100&gt;298,INT(F100)/100,IRPLANCHER)</f>
        <v>17.91</v>
      </c>
      <c r="H100" s="88">
        <f aca="true" t="shared" si="43" ref="H100:H110">F100*pension</f>
        <v>140.64727249999999</v>
      </c>
      <c r="I100" s="88">
        <f aca="true" t="shared" si="44" ref="I100:I110">((F100+G100)*97/100)*C.S.G.N.D</f>
        <v>42.12737159999999</v>
      </c>
      <c r="J100" s="88">
        <f aca="true" t="shared" si="45" ref="J100:J110">(F100+G100)*97/100*C.S.G.D</f>
        <v>89.52066464999997</v>
      </c>
      <c r="K100" s="88">
        <f aca="true" t="shared" si="46" ref="K100:K109">(F100+G100)*97/100*R.D.S</f>
        <v>8.776535749999999</v>
      </c>
      <c r="L100" s="88">
        <f aca="true" t="shared" si="47" ref="L100:L110">IF((F100+G100)-H100&gt;Seuil*BRUT,((F100+G100)-H100)*1/100,0)</f>
        <v>16.689477274999998</v>
      </c>
      <c r="M100" s="88">
        <f aca="true" t="shared" si="48" ref="M100:M110">(F100+G100)-(H100+I100+J100+K100+L100)</f>
        <v>1511.8336782249999</v>
      </c>
      <c r="N100" s="88">
        <f aca="true" t="shared" si="49" ref="N100:N110">M100*6.55957</f>
        <v>9916.978840674363</v>
      </c>
    </row>
    <row r="101" spans="2:14" ht="10.5" customHeight="1">
      <c r="B101" s="90">
        <v>10</v>
      </c>
      <c r="C101" s="90" t="s">
        <v>24</v>
      </c>
      <c r="D101" s="90">
        <f>FORMULES!B57</f>
        <v>427</v>
      </c>
      <c r="E101" s="90">
        <f>FORMULES!C57</f>
        <v>379</v>
      </c>
      <c r="F101" s="86">
        <f t="shared" si="41"/>
        <v>1732.266875</v>
      </c>
      <c r="G101" s="88">
        <f t="shared" si="42"/>
        <v>17.32</v>
      </c>
      <c r="H101" s="88">
        <f t="shared" si="43"/>
        <v>135.9829496875</v>
      </c>
      <c r="I101" s="88">
        <f t="shared" si="44"/>
        <v>40.73038245</v>
      </c>
      <c r="J101" s="88">
        <f t="shared" si="45"/>
        <v>86.55206270625</v>
      </c>
      <c r="K101" s="88">
        <f t="shared" si="46"/>
        <v>8.48549634375</v>
      </c>
      <c r="L101" s="88">
        <f t="shared" si="47"/>
        <v>16.136039253125</v>
      </c>
      <c r="M101" s="88">
        <f t="shared" si="48"/>
        <v>1461.699944559375</v>
      </c>
      <c r="N101" s="88">
        <f t="shared" si="49"/>
        <v>9588.12310533334</v>
      </c>
    </row>
    <row r="102" spans="2:14" ht="10.5" customHeight="1">
      <c r="B102" s="90">
        <v>9</v>
      </c>
      <c r="C102" s="90" t="s">
        <v>24</v>
      </c>
      <c r="D102" s="90">
        <f>FORMULES!B58</f>
        <v>398</v>
      </c>
      <c r="E102" s="90">
        <f>FORMULES!C58</f>
        <v>362</v>
      </c>
      <c r="F102" s="86">
        <f t="shared" si="41"/>
        <v>1654.5662499999999</v>
      </c>
      <c r="G102" s="88">
        <f t="shared" si="42"/>
        <v>16.54</v>
      </c>
      <c r="H102" s="88">
        <f t="shared" si="43"/>
        <v>129.883450625</v>
      </c>
      <c r="I102" s="88">
        <f t="shared" si="44"/>
        <v>38.9033535</v>
      </c>
      <c r="J102" s="88">
        <f t="shared" si="45"/>
        <v>82.66962618749999</v>
      </c>
      <c r="K102" s="88">
        <f t="shared" si="46"/>
        <v>8.1048653125</v>
      </c>
      <c r="L102" s="88">
        <f t="shared" si="47"/>
        <v>15.412227993749998</v>
      </c>
      <c r="M102" s="88">
        <f t="shared" si="48"/>
        <v>1396.1327263812498</v>
      </c>
      <c r="N102" s="88">
        <f t="shared" si="49"/>
        <v>9158.030347988655</v>
      </c>
    </row>
    <row r="103" spans="2:14" ht="10.5" customHeight="1">
      <c r="B103" s="90">
        <v>8</v>
      </c>
      <c r="C103" s="90" t="s">
        <v>24</v>
      </c>
      <c r="D103" s="90">
        <f>FORMULES!B59</f>
        <v>380</v>
      </c>
      <c r="E103" s="90">
        <f>FORMULES!C59</f>
        <v>350</v>
      </c>
      <c r="F103" s="86">
        <f t="shared" si="41"/>
        <v>1599.71875</v>
      </c>
      <c r="G103" s="88">
        <f t="shared" si="42"/>
        <v>15.99</v>
      </c>
      <c r="H103" s="88">
        <f t="shared" si="43"/>
        <v>125.577921875</v>
      </c>
      <c r="I103" s="88">
        <f t="shared" si="44"/>
        <v>37.613699700000005</v>
      </c>
      <c r="J103" s="88">
        <f t="shared" si="45"/>
        <v>79.9291118625</v>
      </c>
      <c r="K103" s="88">
        <f t="shared" si="46"/>
        <v>7.8361874375000005</v>
      </c>
      <c r="L103" s="88">
        <f t="shared" si="47"/>
        <v>14.901308281250001</v>
      </c>
      <c r="M103" s="88">
        <f t="shared" si="48"/>
        <v>1349.85052084375</v>
      </c>
      <c r="N103" s="88">
        <f t="shared" si="49"/>
        <v>8854.438981011037</v>
      </c>
    </row>
    <row r="104" spans="2:14" ht="10.5" customHeight="1">
      <c r="B104" s="90">
        <v>7</v>
      </c>
      <c r="C104" s="90" t="s">
        <v>24</v>
      </c>
      <c r="D104" s="90">
        <f>FORMULES!B60</f>
        <v>364</v>
      </c>
      <c r="E104" s="90">
        <f>FORMULES!C60</f>
        <v>338</v>
      </c>
      <c r="F104" s="86">
        <f t="shared" si="41"/>
        <v>1544.87125</v>
      </c>
      <c r="G104" s="88">
        <f t="shared" si="42"/>
        <v>15.44</v>
      </c>
      <c r="H104" s="88">
        <f t="shared" si="43"/>
        <v>121.272393125</v>
      </c>
      <c r="I104" s="88">
        <f t="shared" si="44"/>
        <v>36.3240459</v>
      </c>
      <c r="J104" s="88">
        <f t="shared" si="45"/>
        <v>77.1885975375</v>
      </c>
      <c r="K104" s="88">
        <f t="shared" si="46"/>
        <v>7.567509562500001</v>
      </c>
      <c r="L104" s="88">
        <f t="shared" si="47"/>
        <v>14.39038856875</v>
      </c>
      <c r="M104" s="88">
        <f t="shared" si="48"/>
        <v>1303.56831530625</v>
      </c>
      <c r="N104" s="88">
        <f t="shared" si="49"/>
        <v>8550.847614033419</v>
      </c>
    </row>
    <row r="105" spans="2:14" ht="10.5" customHeight="1">
      <c r="B105" s="90">
        <v>6</v>
      </c>
      <c r="C105" s="90" t="s">
        <v>26</v>
      </c>
      <c r="D105" s="90">
        <f>FORMULES!B61</f>
        <v>351</v>
      </c>
      <c r="E105" s="90">
        <f>FORMULES!C61</f>
        <v>328</v>
      </c>
      <c r="F105" s="86">
        <f t="shared" si="41"/>
        <v>1499.165</v>
      </c>
      <c r="G105" s="88">
        <f t="shared" si="42"/>
        <v>14.99</v>
      </c>
      <c r="H105" s="88">
        <f t="shared" si="43"/>
        <v>117.68445249999999</v>
      </c>
      <c r="I105" s="88">
        <f t="shared" si="44"/>
        <v>35.2495284</v>
      </c>
      <c r="J105" s="88">
        <f t="shared" si="45"/>
        <v>74.90524785</v>
      </c>
      <c r="K105" s="88">
        <f t="shared" si="46"/>
        <v>7.34365175</v>
      </c>
      <c r="L105" s="88">
        <f t="shared" si="47"/>
        <v>13.964705475</v>
      </c>
      <c r="M105" s="88">
        <f t="shared" si="48"/>
        <v>1265.007414025</v>
      </c>
      <c r="N105" s="88">
        <f t="shared" si="49"/>
        <v>8297.904682815968</v>
      </c>
    </row>
    <row r="106" spans="2:14" ht="10.5" customHeight="1">
      <c r="B106" s="90">
        <v>5</v>
      </c>
      <c r="C106" s="90" t="s">
        <v>26</v>
      </c>
      <c r="D106" s="90">
        <f>FORMULES!B62</f>
        <v>336</v>
      </c>
      <c r="E106" s="90">
        <f>FORMULES!C62</f>
        <v>318</v>
      </c>
      <c r="F106" s="86">
        <f t="shared" si="41"/>
        <v>1453.4587499999998</v>
      </c>
      <c r="G106" s="88">
        <f t="shared" si="42"/>
        <v>14.53</v>
      </c>
      <c r="H106" s="88">
        <f t="shared" si="43"/>
        <v>114.09651187499999</v>
      </c>
      <c r="I106" s="88">
        <f t="shared" si="44"/>
        <v>34.17477809999999</v>
      </c>
      <c r="J106" s="88">
        <f t="shared" si="45"/>
        <v>72.62140346249998</v>
      </c>
      <c r="K106" s="88">
        <f t="shared" si="46"/>
        <v>7.119745437499999</v>
      </c>
      <c r="L106" s="88">
        <f t="shared" si="47"/>
        <v>13.538922381249996</v>
      </c>
      <c r="M106" s="88">
        <f t="shared" si="48"/>
        <v>1226.4373887437498</v>
      </c>
      <c r="N106" s="88">
        <f t="shared" si="49"/>
        <v>8044.901902081839</v>
      </c>
    </row>
    <row r="107" spans="2:14" ht="10.5" customHeight="1">
      <c r="B107" s="90">
        <v>4</v>
      </c>
      <c r="C107" s="90" t="s">
        <v>26</v>
      </c>
      <c r="D107" s="90">
        <f>FORMULES!B63</f>
        <v>322</v>
      </c>
      <c r="E107" s="90">
        <f>FORMULES!C63</f>
        <v>308</v>
      </c>
      <c r="F107" s="86">
        <f t="shared" si="41"/>
        <v>1407.7524999999998</v>
      </c>
      <c r="G107" s="88">
        <f t="shared" si="42"/>
        <v>14.07</v>
      </c>
      <c r="H107" s="88">
        <f t="shared" si="43"/>
        <v>110.50857124999999</v>
      </c>
      <c r="I107" s="88">
        <f t="shared" si="44"/>
        <v>33.10002779999999</v>
      </c>
      <c r="J107" s="88">
        <f t="shared" si="45"/>
        <v>70.33755907499999</v>
      </c>
      <c r="K107" s="88">
        <f t="shared" si="46"/>
        <v>6.895839124999999</v>
      </c>
      <c r="L107" s="88">
        <f t="shared" si="47"/>
        <v>0</v>
      </c>
      <c r="M107" s="88">
        <f t="shared" si="48"/>
        <v>1200.9805027499997</v>
      </c>
      <c r="N107" s="88">
        <f t="shared" si="49"/>
        <v>7877.915676423815</v>
      </c>
    </row>
    <row r="108" spans="2:14" ht="10.5" customHeight="1">
      <c r="B108" s="90">
        <v>3</v>
      </c>
      <c r="C108" s="90" t="s">
        <v>27</v>
      </c>
      <c r="D108" s="90">
        <f>FORMULES!B64</f>
        <v>307</v>
      </c>
      <c r="E108" s="90">
        <f>FORMULES!C64</f>
        <v>298</v>
      </c>
      <c r="F108" s="86">
        <f t="shared" si="41"/>
        <v>1362.0462499999999</v>
      </c>
      <c r="G108" s="88">
        <f t="shared" si="42"/>
        <v>13.620462499999999</v>
      </c>
      <c r="H108" s="88">
        <f t="shared" si="43"/>
        <v>106.92063062499999</v>
      </c>
      <c r="I108" s="88">
        <f t="shared" si="44"/>
        <v>32.025521067</v>
      </c>
      <c r="J108" s="88">
        <f t="shared" si="45"/>
        <v>68.05423226737499</v>
      </c>
      <c r="K108" s="88">
        <f t="shared" si="46"/>
        <v>6.671983555624999</v>
      </c>
      <c r="L108" s="88">
        <f t="shared" si="47"/>
        <v>0</v>
      </c>
      <c r="M108" s="88">
        <f t="shared" si="48"/>
        <v>1161.994344985</v>
      </c>
      <c r="N108" s="88">
        <f t="shared" si="49"/>
        <v>7622.183245533256</v>
      </c>
    </row>
    <row r="109" spans="2:14" ht="10.5" customHeight="1">
      <c r="B109" s="90">
        <v>2</v>
      </c>
      <c r="C109" s="90" t="s">
        <v>27</v>
      </c>
      <c r="D109" s="90">
        <f>FORMULES!B65</f>
        <v>302</v>
      </c>
      <c r="E109" s="90">
        <f>FORMULES!C65</f>
        <v>294</v>
      </c>
      <c r="F109" s="86">
        <f t="shared" si="41"/>
        <v>1343.7637499999998</v>
      </c>
      <c r="G109" s="88">
        <f t="shared" si="42"/>
        <v>13.620462499999999</v>
      </c>
      <c r="H109" s="88">
        <f t="shared" si="43"/>
        <v>105.48545437499999</v>
      </c>
      <c r="I109" s="88">
        <f t="shared" si="44"/>
        <v>31.599904466999998</v>
      </c>
      <c r="J109" s="88">
        <f t="shared" si="45"/>
        <v>67.14979699237499</v>
      </c>
      <c r="K109" s="88">
        <f t="shared" si="46"/>
        <v>6.583313430625</v>
      </c>
      <c r="L109" s="88">
        <f t="shared" si="47"/>
        <v>0</v>
      </c>
      <c r="M109" s="88">
        <f t="shared" si="48"/>
        <v>1146.565743235</v>
      </c>
      <c r="N109" s="88">
        <f t="shared" si="49"/>
        <v>7520.978252352008</v>
      </c>
    </row>
    <row r="110" spans="2:14" ht="10.5" customHeight="1">
      <c r="B110" s="90">
        <v>1</v>
      </c>
      <c r="C110" s="90" t="s">
        <v>28</v>
      </c>
      <c r="D110" s="90">
        <f>FORMULES!B66</f>
        <v>299</v>
      </c>
      <c r="E110" s="90">
        <f>FORMULES!C66</f>
        <v>292</v>
      </c>
      <c r="F110" s="86">
        <f t="shared" si="41"/>
        <v>1334.6225</v>
      </c>
      <c r="G110" s="88">
        <f t="shared" si="42"/>
        <v>13.620462499999999</v>
      </c>
      <c r="H110" s="88">
        <f t="shared" si="43"/>
        <v>104.76786625</v>
      </c>
      <c r="I110" s="88">
        <f t="shared" si="44"/>
        <v>31.387096166999996</v>
      </c>
      <c r="J110" s="88">
        <f t="shared" si="45"/>
        <v>66.69757935487499</v>
      </c>
      <c r="K110" s="88">
        <f>(F110+G110)*95/100*R.D.S</f>
        <v>6.404154071875</v>
      </c>
      <c r="L110" s="88">
        <f t="shared" si="47"/>
        <v>0</v>
      </c>
      <c r="M110" s="88">
        <f t="shared" si="48"/>
        <v>1138.9862666562499</v>
      </c>
      <c r="N110" s="88">
        <f t="shared" si="49"/>
        <v>7471.260145170337</v>
      </c>
    </row>
    <row r="111" spans="2:14" ht="10.5" customHeight="1">
      <c r="B111" s="91"/>
      <c r="C111" s="60"/>
      <c r="D111" s="99"/>
      <c r="E111" s="60"/>
      <c r="G111" s="93"/>
      <c r="H111" s="93"/>
      <c r="I111" s="93"/>
      <c r="J111" s="93"/>
      <c r="K111" s="93"/>
      <c r="L111" s="93"/>
      <c r="M111" s="87"/>
      <c r="N111" s="88"/>
    </row>
    <row r="112" spans="2:14" ht="10.5" customHeight="1">
      <c r="B112" s="76"/>
      <c r="C112" s="77"/>
      <c r="D112" s="293" t="s">
        <v>90</v>
      </c>
      <c r="E112" s="293"/>
      <c r="F112" s="293"/>
      <c r="G112" s="293"/>
      <c r="H112" s="293"/>
      <c r="I112" s="293"/>
      <c r="J112" s="293"/>
      <c r="K112" s="293"/>
      <c r="L112" s="77"/>
      <c r="M112" s="163"/>
      <c r="N112" s="88"/>
    </row>
    <row r="113" spans="2:14" ht="10.5" customHeight="1">
      <c r="B113" s="137">
        <v>11</v>
      </c>
      <c r="C113" s="164"/>
      <c r="D113" s="166">
        <f>SUM(FORMULES!B42)</f>
        <v>413</v>
      </c>
      <c r="E113" s="98">
        <f>SUM(FORMULES!C42)</f>
        <v>369</v>
      </c>
      <c r="F113" s="86">
        <f aca="true" t="shared" si="50" ref="F113:F123">E113*PA/12</f>
        <v>1686.5606249999998</v>
      </c>
      <c r="G113" s="88">
        <f aca="true" t="shared" si="51" ref="G113:G123">IF(E113&gt;298,INT(F113)/100,IRPLANCHER)</f>
        <v>16.86</v>
      </c>
      <c r="H113" s="88">
        <f aca="true" t="shared" si="52" ref="H113:H123">F113*pension</f>
        <v>132.39500906249998</v>
      </c>
      <c r="I113" s="88">
        <f aca="true" t="shared" si="53" ref="I113:I123">((F113+G113)*97/100)*C.S.G.N.D</f>
        <v>39.655632149999995</v>
      </c>
      <c r="J113" s="88">
        <f aca="true" t="shared" si="54" ref="J113:J123">(F113+G113)*97/100*C.S.G.D</f>
        <v>84.26821831874999</v>
      </c>
      <c r="K113" s="88">
        <f aca="true" t="shared" si="55" ref="K113:K123">(F113+G113)*97/100*R.D.S</f>
        <v>8.26159003125</v>
      </c>
      <c r="L113" s="88">
        <f aca="true" t="shared" si="56" ref="L113:L123">IF((F113+G113)-H113&gt;Seuil*BRUT,((F113+G113)-H113)*1/100,0)</f>
        <v>15.710256159375</v>
      </c>
      <c r="M113" s="88">
        <f aca="true" t="shared" si="57" ref="M113:M123">(F113+G113)-(H113+I113+J113+K113+L113)</f>
        <v>1423.1299192781248</v>
      </c>
      <c r="N113" s="88">
        <f aca="true" t="shared" si="58" ref="N113:N123">M113*6.55957</f>
        <v>9335.12032459921</v>
      </c>
    </row>
    <row r="114" spans="2:14" ht="10.5" customHeight="1">
      <c r="B114" s="90">
        <v>10</v>
      </c>
      <c r="C114" s="90" t="s">
        <v>24</v>
      </c>
      <c r="D114" s="90">
        <f>FORMULES!B43</f>
        <v>389</v>
      </c>
      <c r="E114" s="90">
        <f>FORMULES!C43</f>
        <v>356</v>
      </c>
      <c r="F114" s="86">
        <f t="shared" si="50"/>
        <v>1627.1425</v>
      </c>
      <c r="G114" s="88">
        <f t="shared" si="51"/>
        <v>16.27</v>
      </c>
      <c r="H114" s="88">
        <f t="shared" si="52"/>
        <v>127.73068624999999</v>
      </c>
      <c r="I114" s="88">
        <f t="shared" si="53"/>
        <v>38.258643</v>
      </c>
      <c r="J114" s="88">
        <f t="shared" si="54"/>
        <v>81.29961637499999</v>
      </c>
      <c r="K114" s="88">
        <f t="shared" si="55"/>
        <v>7.970550625</v>
      </c>
      <c r="L114" s="88">
        <f t="shared" si="56"/>
        <v>15.1568181375</v>
      </c>
      <c r="M114" s="88">
        <f t="shared" si="57"/>
        <v>1372.9961856124999</v>
      </c>
      <c r="N114" s="88">
        <f t="shared" si="58"/>
        <v>9006.264589258186</v>
      </c>
    </row>
    <row r="115" spans="2:14" ht="10.5" customHeight="1">
      <c r="B115" s="90">
        <v>9</v>
      </c>
      <c r="C115" s="90" t="s">
        <v>24</v>
      </c>
      <c r="D115" s="90">
        <f>FORMULES!B44</f>
        <v>374</v>
      </c>
      <c r="E115" s="90">
        <f>FORMULES!C44</f>
        <v>345</v>
      </c>
      <c r="F115" s="86">
        <f t="shared" si="50"/>
        <v>1576.8656249999997</v>
      </c>
      <c r="G115" s="88">
        <f t="shared" si="51"/>
        <v>15.76</v>
      </c>
      <c r="H115" s="88">
        <f t="shared" si="52"/>
        <v>123.78395156249998</v>
      </c>
      <c r="I115" s="88">
        <f t="shared" si="53"/>
        <v>37.07632454999999</v>
      </c>
      <c r="J115" s="88">
        <f t="shared" si="54"/>
        <v>78.78718966874997</v>
      </c>
      <c r="K115" s="88">
        <f t="shared" si="55"/>
        <v>7.724234281249998</v>
      </c>
      <c r="L115" s="88">
        <f t="shared" si="56"/>
        <v>14.688416734374997</v>
      </c>
      <c r="M115" s="88">
        <f t="shared" si="57"/>
        <v>1330.5655082031249</v>
      </c>
      <c r="N115" s="88">
        <f t="shared" si="58"/>
        <v>8727.93759064397</v>
      </c>
    </row>
    <row r="116" spans="2:14" ht="10.5" customHeight="1">
      <c r="B116" s="90">
        <v>8</v>
      </c>
      <c r="C116" s="90" t="s">
        <v>24</v>
      </c>
      <c r="D116" s="90">
        <f>FORMULES!B45</f>
        <v>360</v>
      </c>
      <c r="E116" s="90">
        <f>FORMULES!C45</f>
        <v>335</v>
      </c>
      <c r="F116" s="86">
        <f t="shared" si="50"/>
        <v>1531.159375</v>
      </c>
      <c r="G116" s="88">
        <f t="shared" si="51"/>
        <v>15.31</v>
      </c>
      <c r="H116" s="88">
        <f t="shared" si="52"/>
        <v>120.19601093749999</v>
      </c>
      <c r="I116" s="88">
        <f t="shared" si="53"/>
        <v>36.00180705</v>
      </c>
      <c r="J116" s="88">
        <f t="shared" si="54"/>
        <v>76.50383998125</v>
      </c>
      <c r="K116" s="88">
        <f t="shared" si="55"/>
        <v>7.50037646875</v>
      </c>
      <c r="L116" s="88">
        <f t="shared" si="56"/>
        <v>14.262733640625</v>
      </c>
      <c r="M116" s="88">
        <f t="shared" si="57"/>
        <v>1292.004606921875</v>
      </c>
      <c r="N116" s="88">
        <f t="shared" si="58"/>
        <v>8474.994659426524</v>
      </c>
    </row>
    <row r="117" spans="2:14" ht="10.5" customHeight="1">
      <c r="B117" s="90">
        <v>7</v>
      </c>
      <c r="C117" s="90" t="s">
        <v>24</v>
      </c>
      <c r="D117" s="90">
        <f>FORMULES!B46</f>
        <v>347</v>
      </c>
      <c r="E117" s="90">
        <f>FORMULES!C46</f>
        <v>325</v>
      </c>
      <c r="F117" s="86">
        <f t="shared" si="50"/>
        <v>1485.453125</v>
      </c>
      <c r="G117" s="88">
        <f t="shared" si="51"/>
        <v>14.85</v>
      </c>
      <c r="H117" s="88">
        <f t="shared" si="52"/>
        <v>116.6080703125</v>
      </c>
      <c r="I117" s="88">
        <f t="shared" si="53"/>
        <v>34.92705675</v>
      </c>
      <c r="J117" s="88">
        <f t="shared" si="54"/>
        <v>74.21999559374999</v>
      </c>
      <c r="K117" s="88">
        <f t="shared" si="55"/>
        <v>7.276470156249999</v>
      </c>
      <c r="L117" s="88">
        <f t="shared" si="56"/>
        <v>13.836950546874998</v>
      </c>
      <c r="M117" s="88">
        <f t="shared" si="57"/>
        <v>1253.4345816406249</v>
      </c>
      <c r="N117" s="88">
        <f t="shared" si="58"/>
        <v>8221.991878692394</v>
      </c>
    </row>
    <row r="118" spans="2:14" ht="10.5" customHeight="1">
      <c r="B118" s="90">
        <v>6</v>
      </c>
      <c r="C118" s="90" t="s">
        <v>26</v>
      </c>
      <c r="D118" s="90">
        <f>FORMULES!B47</f>
        <v>333</v>
      </c>
      <c r="E118" s="90">
        <f>FORMULES!C47</f>
        <v>316</v>
      </c>
      <c r="F118" s="86">
        <f t="shared" si="50"/>
        <v>1444.3174999999999</v>
      </c>
      <c r="G118" s="88">
        <f t="shared" si="51"/>
        <v>14.44</v>
      </c>
      <c r="H118" s="88">
        <f t="shared" si="52"/>
        <v>113.37892374999998</v>
      </c>
      <c r="I118" s="88">
        <f t="shared" si="53"/>
        <v>33.959874600000006</v>
      </c>
      <c r="J118" s="88">
        <f t="shared" si="54"/>
        <v>72.164733525</v>
      </c>
      <c r="K118" s="88">
        <f t="shared" si="55"/>
        <v>7.074973875</v>
      </c>
      <c r="L118" s="88">
        <f t="shared" si="56"/>
        <v>13.453785762499999</v>
      </c>
      <c r="M118" s="88">
        <f t="shared" si="57"/>
        <v>1218.7252084875</v>
      </c>
      <c r="N118" s="88">
        <f t="shared" si="58"/>
        <v>7994.31331583835</v>
      </c>
    </row>
    <row r="119" spans="2:14" ht="10.5" customHeight="1">
      <c r="B119" s="90">
        <v>5</v>
      </c>
      <c r="C119" s="90" t="s">
        <v>26</v>
      </c>
      <c r="D119" s="90">
        <f>FORMULES!B48</f>
        <v>323</v>
      </c>
      <c r="E119" s="90">
        <f>FORMULES!C48</f>
        <v>308</v>
      </c>
      <c r="F119" s="86">
        <f t="shared" si="50"/>
        <v>1407.7524999999998</v>
      </c>
      <c r="G119" s="88">
        <f t="shared" si="51"/>
        <v>14.07</v>
      </c>
      <c r="H119" s="88">
        <f t="shared" si="52"/>
        <v>110.50857124999999</v>
      </c>
      <c r="I119" s="88">
        <f t="shared" si="53"/>
        <v>33.10002779999999</v>
      </c>
      <c r="J119" s="88">
        <f t="shared" si="54"/>
        <v>70.33755907499999</v>
      </c>
      <c r="K119" s="88">
        <f t="shared" si="55"/>
        <v>6.895839124999999</v>
      </c>
      <c r="L119" s="88">
        <f t="shared" si="56"/>
        <v>0</v>
      </c>
      <c r="M119" s="88">
        <f t="shared" si="57"/>
        <v>1200.9805027499997</v>
      </c>
      <c r="N119" s="88">
        <f t="shared" si="58"/>
        <v>7877.915676423815</v>
      </c>
    </row>
    <row r="120" spans="2:14" ht="10.5" customHeight="1">
      <c r="B120" s="90">
        <v>4</v>
      </c>
      <c r="C120" s="90" t="s">
        <v>26</v>
      </c>
      <c r="D120" s="90">
        <f>FORMULES!B49</f>
        <v>310</v>
      </c>
      <c r="E120" s="90">
        <f>FORMULES!C49</f>
        <v>300</v>
      </c>
      <c r="F120" s="86">
        <f t="shared" si="50"/>
        <v>1371.1875</v>
      </c>
      <c r="G120" s="88">
        <f t="shared" si="51"/>
        <v>13.71</v>
      </c>
      <c r="H120" s="88">
        <f t="shared" si="52"/>
        <v>107.63821875000001</v>
      </c>
      <c r="I120" s="88">
        <f t="shared" si="53"/>
        <v>32.2404138</v>
      </c>
      <c r="J120" s="88">
        <f t="shared" si="54"/>
        <v>68.51087932499999</v>
      </c>
      <c r="K120" s="88">
        <f t="shared" si="55"/>
        <v>6.716752875</v>
      </c>
      <c r="L120" s="88">
        <f t="shared" si="56"/>
        <v>0</v>
      </c>
      <c r="M120" s="88">
        <f t="shared" si="57"/>
        <v>1169.79123525</v>
      </c>
      <c r="N120" s="88">
        <f t="shared" si="58"/>
        <v>7673.327493008843</v>
      </c>
    </row>
    <row r="121" spans="2:14" ht="10.5" customHeight="1">
      <c r="B121" s="90">
        <v>3</v>
      </c>
      <c r="C121" s="90" t="s">
        <v>27</v>
      </c>
      <c r="D121" s="90">
        <f>FORMULES!B50</f>
        <v>303</v>
      </c>
      <c r="E121" s="90">
        <f>FORMULES!C50</f>
        <v>295</v>
      </c>
      <c r="F121" s="86">
        <f t="shared" si="50"/>
        <v>1348.334375</v>
      </c>
      <c r="G121" s="88">
        <f t="shared" si="51"/>
        <v>13.620462499999999</v>
      </c>
      <c r="H121" s="88">
        <f t="shared" si="52"/>
        <v>105.8442484375</v>
      </c>
      <c r="I121" s="88">
        <f t="shared" si="53"/>
        <v>31.706308616999998</v>
      </c>
      <c r="J121" s="88">
        <f t="shared" si="54"/>
        <v>67.375905811125</v>
      </c>
      <c r="K121" s="88">
        <f t="shared" si="55"/>
        <v>6.605480961874999</v>
      </c>
      <c r="L121" s="88">
        <f t="shared" si="56"/>
        <v>0</v>
      </c>
      <c r="M121" s="88">
        <f t="shared" si="57"/>
        <v>1150.4228936724999</v>
      </c>
      <c r="N121" s="88">
        <f t="shared" si="58"/>
        <v>7546.27950064732</v>
      </c>
    </row>
    <row r="122" spans="2:14" ht="10.5" customHeight="1">
      <c r="B122" s="90">
        <v>2</v>
      </c>
      <c r="C122" s="90" t="s">
        <v>27</v>
      </c>
      <c r="D122" s="90">
        <f>FORMULES!B51</f>
        <v>299</v>
      </c>
      <c r="E122" s="90">
        <f>FORMULES!C51</f>
        <v>292</v>
      </c>
      <c r="F122" s="86">
        <f t="shared" si="50"/>
        <v>1334.6225</v>
      </c>
      <c r="G122" s="88">
        <f t="shared" si="51"/>
        <v>13.620462499999999</v>
      </c>
      <c r="H122" s="88">
        <f t="shared" si="52"/>
        <v>104.76786625</v>
      </c>
      <c r="I122" s="88">
        <f t="shared" si="53"/>
        <v>31.387096166999996</v>
      </c>
      <c r="J122" s="88">
        <f t="shared" si="54"/>
        <v>66.69757935487499</v>
      </c>
      <c r="K122" s="88">
        <f t="shared" si="55"/>
        <v>6.538978368124999</v>
      </c>
      <c r="L122" s="88">
        <f t="shared" si="56"/>
        <v>0</v>
      </c>
      <c r="M122" s="88">
        <f t="shared" si="57"/>
        <v>1138.85144236</v>
      </c>
      <c r="N122" s="88">
        <f t="shared" si="58"/>
        <v>7470.375755761384</v>
      </c>
    </row>
    <row r="123" spans="2:14" ht="10.5" customHeight="1">
      <c r="B123" s="90">
        <v>1</v>
      </c>
      <c r="C123" s="90" t="s">
        <v>28</v>
      </c>
      <c r="D123" s="90">
        <f>FORMULES!B52</f>
        <v>298</v>
      </c>
      <c r="E123" s="90">
        <f>FORMULES!C52</f>
        <v>291</v>
      </c>
      <c r="F123" s="86">
        <f t="shared" si="50"/>
        <v>1330.0518749999999</v>
      </c>
      <c r="G123" s="88">
        <f t="shared" si="51"/>
        <v>13.620462499999999</v>
      </c>
      <c r="H123" s="88">
        <f t="shared" si="52"/>
        <v>104.40907218749999</v>
      </c>
      <c r="I123" s="88">
        <f t="shared" si="53"/>
        <v>31.280692017</v>
      </c>
      <c r="J123" s="88">
        <f t="shared" si="54"/>
        <v>66.471470536125</v>
      </c>
      <c r="K123" s="88">
        <f t="shared" si="55"/>
        <v>6.516810836875</v>
      </c>
      <c r="L123" s="88">
        <f t="shared" si="56"/>
        <v>0</v>
      </c>
      <c r="M123" s="88">
        <f t="shared" si="57"/>
        <v>1134.9942919225</v>
      </c>
      <c r="N123" s="88">
        <f t="shared" si="58"/>
        <v>7445.074507466074</v>
      </c>
    </row>
    <row r="124" spans="2:14" ht="10.5" customHeight="1">
      <c r="B124" s="91"/>
      <c r="C124" s="60"/>
      <c r="D124" s="60"/>
      <c r="E124" s="60"/>
      <c r="G124" s="93"/>
      <c r="H124" s="93"/>
      <c r="I124" s="93"/>
      <c r="J124" s="93"/>
      <c r="K124" s="93"/>
      <c r="L124" s="93"/>
      <c r="M124" s="87"/>
      <c r="N124" s="88"/>
    </row>
    <row r="125" spans="2:14" ht="10.5" customHeight="1">
      <c r="B125" s="76"/>
      <c r="C125" s="77"/>
      <c r="D125" s="293" t="s">
        <v>91</v>
      </c>
      <c r="E125" s="293"/>
      <c r="F125" s="293"/>
      <c r="G125" s="293"/>
      <c r="H125" s="293"/>
      <c r="I125" s="293"/>
      <c r="J125" s="77"/>
      <c r="K125" s="77"/>
      <c r="L125" s="77"/>
      <c r="M125" s="163"/>
      <c r="N125" s="88"/>
    </row>
    <row r="126" spans="2:14" ht="10.5" customHeight="1">
      <c r="B126" s="137">
        <v>11</v>
      </c>
      <c r="C126" s="164"/>
      <c r="D126" s="84">
        <f>SUM(FORMULES!B28)</f>
        <v>388</v>
      </c>
      <c r="E126" s="98">
        <f>SUM(FORMULES!C28)</f>
        <v>355</v>
      </c>
      <c r="F126" s="86">
        <f aca="true" t="shared" si="59" ref="F126:F136">E126*PA/12</f>
        <v>1622.5718749999999</v>
      </c>
      <c r="G126" s="88">
        <f aca="true" t="shared" si="60" ref="G126:G136">IF(E126&gt;298,INT(F126)/100,IRPLANCHER)</f>
        <v>16.22</v>
      </c>
      <c r="H126" s="88">
        <f aca="true" t="shared" si="61" ref="H126:H136">F126*pension</f>
        <v>127.3718921875</v>
      </c>
      <c r="I126" s="88">
        <f aca="true" t="shared" si="62" ref="I126:I136">((F126+G126)*97/100)*C.S.G.N.D</f>
        <v>38.15107485</v>
      </c>
      <c r="J126" s="88">
        <f aca="true" t="shared" si="63" ref="J126:J136">(F126+G126)*97/100*C.S.G.D</f>
        <v>81.07103405624999</v>
      </c>
      <c r="K126" s="88">
        <f aca="true" t="shared" si="64" ref="K126:K136">(F126+G126)*97/100*R.D.S</f>
        <v>7.94814059375</v>
      </c>
      <c r="L126" s="88">
        <f aca="true" t="shared" si="65" ref="L126:L136">IF((F126+G126)-H126&gt;Seuil*BRUT,((F126+G126)-H126)*1/100,0)</f>
        <v>15.114199828124999</v>
      </c>
      <c r="M126" s="88">
        <f aca="true" t="shared" si="66" ref="M126:M136">(F126+G126)-(H126+I126+J126+K126+L126)</f>
        <v>1369.135533484375</v>
      </c>
      <c r="N126" s="88">
        <f aca="true" t="shared" si="67" ref="N126:N136">M126*6.55957</f>
        <v>8980.940371378101</v>
      </c>
    </row>
    <row r="127" spans="2:14" ht="10.5" customHeight="1">
      <c r="B127" s="90">
        <v>10</v>
      </c>
      <c r="C127" s="90" t="s">
        <v>24</v>
      </c>
      <c r="D127" s="90">
        <f>FORMULES!B29</f>
        <v>364</v>
      </c>
      <c r="E127" s="90">
        <f>FORMULES!C29</f>
        <v>338</v>
      </c>
      <c r="F127" s="86">
        <f t="shared" si="59"/>
        <v>1544.87125</v>
      </c>
      <c r="G127" s="88">
        <f t="shared" si="60"/>
        <v>15.44</v>
      </c>
      <c r="H127" s="88">
        <f t="shared" si="61"/>
        <v>121.272393125</v>
      </c>
      <c r="I127" s="88">
        <f t="shared" si="62"/>
        <v>36.3240459</v>
      </c>
      <c r="J127" s="88">
        <f t="shared" si="63"/>
        <v>77.1885975375</v>
      </c>
      <c r="K127" s="88">
        <f t="shared" si="64"/>
        <v>7.567509562500001</v>
      </c>
      <c r="L127" s="88">
        <f t="shared" si="65"/>
        <v>14.39038856875</v>
      </c>
      <c r="M127" s="88">
        <f t="shared" si="66"/>
        <v>1303.56831530625</v>
      </c>
      <c r="N127" s="88">
        <f t="shared" si="67"/>
        <v>8550.847614033419</v>
      </c>
    </row>
    <row r="128" spans="2:14" ht="10.5" customHeight="1">
      <c r="B128" s="90">
        <v>9</v>
      </c>
      <c r="C128" s="90" t="s">
        <v>24</v>
      </c>
      <c r="D128" s="90">
        <f>FORMULES!B30</f>
        <v>348</v>
      </c>
      <c r="E128" s="90">
        <f>FORMULES!C30</f>
        <v>326</v>
      </c>
      <c r="F128" s="86">
        <f t="shared" si="59"/>
        <v>1490.02375</v>
      </c>
      <c r="G128" s="88">
        <f t="shared" si="60"/>
        <v>14.9</v>
      </c>
      <c r="H128" s="88">
        <f t="shared" si="61"/>
        <v>116.966864375</v>
      </c>
      <c r="I128" s="88">
        <f t="shared" si="62"/>
        <v>35.034624900000004</v>
      </c>
      <c r="J128" s="88">
        <f t="shared" si="63"/>
        <v>74.4485779125</v>
      </c>
      <c r="K128" s="88">
        <f t="shared" si="64"/>
        <v>7.2988801875</v>
      </c>
      <c r="L128" s="88">
        <f t="shared" si="65"/>
        <v>13.879568856250003</v>
      </c>
      <c r="M128" s="88">
        <f t="shared" si="66"/>
        <v>1257.2952337687502</v>
      </c>
      <c r="N128" s="88">
        <f t="shared" si="67"/>
        <v>8247.31609657248</v>
      </c>
    </row>
    <row r="129" spans="2:14" ht="10.5" customHeight="1">
      <c r="B129" s="90">
        <v>8</v>
      </c>
      <c r="C129" s="90" t="s">
        <v>24</v>
      </c>
      <c r="D129" s="90">
        <f>FORMULES!B31</f>
        <v>337</v>
      </c>
      <c r="E129" s="90">
        <f>FORMULES!C31</f>
        <v>319</v>
      </c>
      <c r="F129" s="86">
        <f t="shared" si="59"/>
        <v>1458.0293749999998</v>
      </c>
      <c r="G129" s="88">
        <f t="shared" si="60"/>
        <v>14.58</v>
      </c>
      <c r="H129" s="88">
        <f t="shared" si="61"/>
        <v>114.45530593749999</v>
      </c>
      <c r="I129" s="88">
        <f t="shared" si="62"/>
        <v>34.282346249999996</v>
      </c>
      <c r="J129" s="88">
        <f t="shared" si="63"/>
        <v>72.84998578124998</v>
      </c>
      <c r="K129" s="88">
        <f t="shared" si="64"/>
        <v>7.142155468749999</v>
      </c>
      <c r="L129" s="88">
        <f t="shared" si="65"/>
        <v>13.581540690624998</v>
      </c>
      <c r="M129" s="88">
        <f t="shared" si="66"/>
        <v>1230.298040871875</v>
      </c>
      <c r="N129" s="88">
        <f t="shared" si="67"/>
        <v>8070.226119961924</v>
      </c>
    </row>
    <row r="130" spans="2:14" ht="10.5" customHeight="1">
      <c r="B130" s="90">
        <v>7</v>
      </c>
      <c r="C130" s="90" t="s">
        <v>24</v>
      </c>
      <c r="D130" s="90">
        <f>FORMULES!B32</f>
        <v>328</v>
      </c>
      <c r="E130" s="90">
        <f>FORMULES!C32</f>
        <v>312</v>
      </c>
      <c r="F130" s="86">
        <f t="shared" si="59"/>
        <v>1426.0349999999999</v>
      </c>
      <c r="G130" s="88">
        <f t="shared" si="60"/>
        <v>14.26</v>
      </c>
      <c r="H130" s="88">
        <f t="shared" si="61"/>
        <v>111.94374749999999</v>
      </c>
      <c r="I130" s="88">
        <f t="shared" si="62"/>
        <v>33.530067599999995</v>
      </c>
      <c r="J130" s="88">
        <f t="shared" si="63"/>
        <v>71.25139364999998</v>
      </c>
      <c r="K130" s="88">
        <f t="shared" si="64"/>
        <v>6.985430749999999</v>
      </c>
      <c r="L130" s="88">
        <f t="shared" si="65"/>
        <v>13.283512524999999</v>
      </c>
      <c r="M130" s="88">
        <f t="shared" si="66"/>
        <v>1203.300847975</v>
      </c>
      <c r="N130" s="88">
        <f t="shared" si="67"/>
        <v>7893.13614335137</v>
      </c>
    </row>
    <row r="131" spans="2:14" ht="10.5" customHeight="1">
      <c r="B131" s="90">
        <v>6</v>
      </c>
      <c r="C131" s="90" t="s">
        <v>26</v>
      </c>
      <c r="D131" s="90">
        <f>FORMULES!B33</f>
        <v>318</v>
      </c>
      <c r="E131" s="90">
        <f>FORMULES!C33</f>
        <v>305</v>
      </c>
      <c r="F131" s="86">
        <f t="shared" si="59"/>
        <v>1394.0406249999999</v>
      </c>
      <c r="G131" s="88">
        <f t="shared" si="60"/>
        <v>13.94</v>
      </c>
      <c r="H131" s="88">
        <f t="shared" si="61"/>
        <v>109.43218906249999</v>
      </c>
      <c r="I131" s="88">
        <f t="shared" si="62"/>
        <v>32.777788949999994</v>
      </c>
      <c r="J131" s="88">
        <f t="shared" si="63"/>
        <v>69.65280151874998</v>
      </c>
      <c r="K131" s="88">
        <f t="shared" si="64"/>
        <v>6.828706031249999</v>
      </c>
      <c r="L131" s="88">
        <f t="shared" si="65"/>
        <v>0</v>
      </c>
      <c r="M131" s="88">
        <f t="shared" si="66"/>
        <v>1189.2891394375</v>
      </c>
      <c r="N131" s="88">
        <f t="shared" si="67"/>
        <v>7801.225360380041</v>
      </c>
    </row>
    <row r="132" spans="2:14" ht="10.5" customHeight="1">
      <c r="B132" s="90">
        <v>5</v>
      </c>
      <c r="C132" s="90" t="s">
        <v>26</v>
      </c>
      <c r="D132" s="90">
        <f>FORMULES!B34</f>
        <v>310</v>
      </c>
      <c r="E132" s="90">
        <f>FORMULES!C34</f>
        <v>300</v>
      </c>
      <c r="F132" s="86">
        <f t="shared" si="59"/>
        <v>1371.1875</v>
      </c>
      <c r="G132" s="88">
        <f t="shared" si="60"/>
        <v>13.71</v>
      </c>
      <c r="H132" s="88">
        <f t="shared" si="61"/>
        <v>107.63821875000001</v>
      </c>
      <c r="I132" s="88">
        <f t="shared" si="62"/>
        <v>32.2404138</v>
      </c>
      <c r="J132" s="88">
        <f t="shared" si="63"/>
        <v>68.51087932499999</v>
      </c>
      <c r="K132" s="88">
        <f t="shared" si="64"/>
        <v>6.716752875</v>
      </c>
      <c r="L132" s="88">
        <f t="shared" si="65"/>
        <v>0</v>
      </c>
      <c r="M132" s="88">
        <f t="shared" si="66"/>
        <v>1169.79123525</v>
      </c>
      <c r="N132" s="88">
        <f t="shared" si="67"/>
        <v>7673.327493008843</v>
      </c>
    </row>
    <row r="133" spans="2:14" ht="10.5" customHeight="1">
      <c r="B133" s="90">
        <v>4</v>
      </c>
      <c r="C133" s="90" t="s">
        <v>26</v>
      </c>
      <c r="D133" s="90">
        <f>FORMULES!B35</f>
        <v>303</v>
      </c>
      <c r="E133" s="90">
        <f>FORMULES!C35</f>
        <v>295</v>
      </c>
      <c r="F133" s="86">
        <f t="shared" si="59"/>
        <v>1348.334375</v>
      </c>
      <c r="G133" s="88">
        <f t="shared" si="60"/>
        <v>13.620462499999999</v>
      </c>
      <c r="H133" s="88">
        <f t="shared" si="61"/>
        <v>105.8442484375</v>
      </c>
      <c r="I133" s="88">
        <f t="shared" si="62"/>
        <v>31.706308616999998</v>
      </c>
      <c r="J133" s="88">
        <f t="shared" si="63"/>
        <v>67.375905811125</v>
      </c>
      <c r="K133" s="88">
        <f t="shared" si="64"/>
        <v>6.605480961874999</v>
      </c>
      <c r="L133" s="88">
        <f t="shared" si="65"/>
        <v>0</v>
      </c>
      <c r="M133" s="88">
        <f t="shared" si="66"/>
        <v>1150.4228936724999</v>
      </c>
      <c r="N133" s="88">
        <f t="shared" si="67"/>
        <v>7546.27950064732</v>
      </c>
    </row>
    <row r="134" spans="2:14" ht="10.5" customHeight="1">
      <c r="B134" s="90">
        <v>3</v>
      </c>
      <c r="C134" s="90" t="s">
        <v>27</v>
      </c>
      <c r="D134" s="90">
        <f>FORMULES!B36</f>
        <v>299</v>
      </c>
      <c r="E134" s="90">
        <f>FORMULES!C36</f>
        <v>292</v>
      </c>
      <c r="F134" s="86">
        <f t="shared" si="59"/>
        <v>1334.6225</v>
      </c>
      <c r="G134" s="88">
        <f t="shared" si="60"/>
        <v>13.620462499999999</v>
      </c>
      <c r="H134" s="88">
        <f t="shared" si="61"/>
        <v>104.76786625</v>
      </c>
      <c r="I134" s="88">
        <f t="shared" si="62"/>
        <v>31.387096166999996</v>
      </c>
      <c r="J134" s="88">
        <f t="shared" si="63"/>
        <v>66.69757935487499</v>
      </c>
      <c r="K134" s="88">
        <f t="shared" si="64"/>
        <v>6.538978368124999</v>
      </c>
      <c r="L134" s="88">
        <f t="shared" si="65"/>
        <v>0</v>
      </c>
      <c r="M134" s="88">
        <f t="shared" si="66"/>
        <v>1138.85144236</v>
      </c>
      <c r="N134" s="88">
        <f t="shared" si="67"/>
        <v>7470.375755761384</v>
      </c>
    </row>
    <row r="135" spans="2:14" ht="10.5" customHeight="1">
      <c r="B135" s="90">
        <v>2</v>
      </c>
      <c r="C135" s="90" t="s">
        <v>27</v>
      </c>
      <c r="D135" s="90">
        <f>FORMULES!B37</f>
        <v>298</v>
      </c>
      <c r="E135" s="90">
        <f>FORMULES!C37</f>
        <v>291</v>
      </c>
      <c r="F135" s="86">
        <f t="shared" si="59"/>
        <v>1330.0518749999999</v>
      </c>
      <c r="G135" s="88">
        <f t="shared" si="60"/>
        <v>13.620462499999999</v>
      </c>
      <c r="H135" s="88">
        <f t="shared" si="61"/>
        <v>104.40907218749999</v>
      </c>
      <c r="I135" s="88">
        <f t="shared" si="62"/>
        <v>31.280692017</v>
      </c>
      <c r="J135" s="88">
        <f t="shared" si="63"/>
        <v>66.471470536125</v>
      </c>
      <c r="K135" s="88">
        <f t="shared" si="64"/>
        <v>6.516810836875</v>
      </c>
      <c r="L135" s="88">
        <f t="shared" si="65"/>
        <v>0</v>
      </c>
      <c r="M135" s="88">
        <f t="shared" si="66"/>
        <v>1134.9942919225</v>
      </c>
      <c r="N135" s="88">
        <f t="shared" si="67"/>
        <v>7445.074507466074</v>
      </c>
    </row>
    <row r="136" spans="2:14" ht="10.5" customHeight="1">
      <c r="B136" s="90">
        <v>1</v>
      </c>
      <c r="C136" s="90" t="s">
        <v>28</v>
      </c>
      <c r="D136" s="90">
        <f>FORMULES!B38</f>
        <v>297</v>
      </c>
      <c r="E136" s="162">
        <f>FORMULES!C38</f>
        <v>290</v>
      </c>
      <c r="F136" s="86">
        <f t="shared" si="59"/>
        <v>1325.48125</v>
      </c>
      <c r="G136" s="88">
        <f t="shared" si="60"/>
        <v>13.620462499999999</v>
      </c>
      <c r="H136" s="88">
        <f t="shared" si="61"/>
        <v>104.050278125</v>
      </c>
      <c r="I136" s="88">
        <f t="shared" si="62"/>
        <v>31.174287867</v>
      </c>
      <c r="J136" s="88">
        <f t="shared" si="63"/>
        <v>66.24536171737499</v>
      </c>
      <c r="K136" s="88">
        <f t="shared" si="64"/>
        <v>6.494643305625</v>
      </c>
      <c r="L136" s="88">
        <f t="shared" si="65"/>
        <v>0</v>
      </c>
      <c r="M136" s="88">
        <f t="shared" si="66"/>
        <v>1131.137141485</v>
      </c>
      <c r="N136" s="88">
        <f t="shared" si="67"/>
        <v>7419.773259170762</v>
      </c>
    </row>
    <row r="137" spans="2:14" ht="10.5" customHeight="1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2" ht="10.5" customHeight="1">
      <c r="B138" s="298" t="str">
        <f>+FORMULES!E5</f>
        <v> -- Indemnité  de  Résidence  plancher  INM  298 ----- Prix point mensuel net : 3,857 euros (I.R. non comprise)</v>
      </c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</row>
    <row r="139" spans="5:12" ht="10.5" customHeight="1">
      <c r="E139" s="170"/>
      <c r="F139" s="171"/>
      <c r="G139" s="171"/>
      <c r="H139" s="170"/>
      <c r="I139" s="170"/>
      <c r="J139" s="170"/>
      <c r="K139" s="170"/>
      <c r="L139" s="170"/>
    </row>
    <row r="140" spans="5:12" ht="10.5" customHeight="1">
      <c r="E140" s="170"/>
      <c r="F140" s="171"/>
      <c r="G140" s="171"/>
      <c r="H140" s="170"/>
      <c r="I140" s="170"/>
      <c r="J140" s="170"/>
      <c r="K140" s="170"/>
      <c r="L140" s="170"/>
    </row>
    <row r="141" spans="5:12" ht="10.5" customHeight="1">
      <c r="E141" s="170"/>
      <c r="F141" s="171"/>
      <c r="G141" s="171"/>
      <c r="H141" s="170"/>
      <c r="I141" s="170"/>
      <c r="J141" s="170"/>
      <c r="K141" s="170"/>
      <c r="L141" s="170"/>
    </row>
    <row r="142" spans="5:12" ht="10.5" customHeight="1">
      <c r="E142" s="170"/>
      <c r="F142" s="171"/>
      <c r="G142" s="171"/>
      <c r="H142" s="170"/>
      <c r="I142" s="170"/>
      <c r="J142" s="170"/>
      <c r="K142" s="170"/>
      <c r="L142" s="170"/>
    </row>
    <row r="143" spans="6:13" ht="15" customHeight="1">
      <c r="F143" s="5"/>
      <c r="G143" s="5"/>
      <c r="M143" s="39"/>
    </row>
    <row r="144" spans="2:13" ht="24.75" customHeight="1">
      <c r="B144" s="290" t="s">
        <v>84</v>
      </c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</row>
    <row r="146" spans="2:13" ht="12.75"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</row>
    <row r="147" spans="2:13" ht="12.75">
      <c r="B147"/>
      <c r="C147"/>
      <c r="D147"/>
      <c r="E147"/>
      <c r="F147"/>
      <c r="G147"/>
      <c r="H147"/>
      <c r="I147"/>
      <c r="J147"/>
      <c r="K147"/>
      <c r="L147" s="41"/>
      <c r="M147" s="41"/>
    </row>
    <row r="148" spans="2:13" ht="12.75" customHeight="1">
      <c r="B148" s="291" t="s">
        <v>67</v>
      </c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</row>
    <row r="149" spans="2:13" ht="15.75">
      <c r="B149"/>
      <c r="C149"/>
      <c r="D149"/>
      <c r="E149"/>
      <c r="F149"/>
      <c r="G149"/>
      <c r="H149"/>
      <c r="I149" s="42"/>
      <c r="J149"/>
      <c r="K149"/>
      <c r="L149"/>
      <c r="M149"/>
    </row>
    <row r="150" spans="2:13" ht="12.75">
      <c r="B150"/>
      <c r="C150"/>
      <c r="D150"/>
      <c r="E150"/>
      <c r="F150"/>
      <c r="G150"/>
      <c r="H150"/>
      <c r="I150"/>
      <c r="J150"/>
      <c r="K150"/>
      <c r="L150" s="41"/>
      <c r="M150" s="41"/>
    </row>
    <row r="151" spans="2:13" ht="12.75">
      <c r="B151" s="301" t="s">
        <v>85</v>
      </c>
      <c r="C151" s="301"/>
      <c r="D151" s="301"/>
      <c r="E151" s="301"/>
      <c r="F151" s="157"/>
      <c r="G151" s="157"/>
      <c r="H151" s="47"/>
      <c r="I151" s="172" t="s">
        <v>86</v>
      </c>
      <c r="J151" s="173"/>
      <c r="K151" s="173"/>
      <c r="L151" s="173"/>
      <c r="M151" s="44">
        <f>DATE</f>
        <v>39722</v>
      </c>
    </row>
    <row r="152" spans="2:14" ht="10.5" customHeight="1">
      <c r="B152" s="49"/>
      <c r="C152" s="50"/>
      <c r="D152" s="51"/>
      <c r="E152" s="51"/>
      <c r="F152" s="158" t="s">
        <v>37</v>
      </c>
      <c r="G152" s="168"/>
      <c r="H152" s="51"/>
      <c r="I152" s="51"/>
      <c r="J152" s="51"/>
      <c r="K152" s="51"/>
      <c r="L152" s="51"/>
      <c r="M152" s="52" t="s">
        <v>37</v>
      </c>
      <c r="N152" s="56" t="s">
        <v>38</v>
      </c>
    </row>
    <row r="153" spans="2:14" ht="10.5" customHeight="1">
      <c r="B153" s="57" t="s">
        <v>39</v>
      </c>
      <c r="C153" s="57" t="s">
        <v>87</v>
      </c>
      <c r="D153" s="57" t="s">
        <v>20</v>
      </c>
      <c r="E153" s="57" t="s">
        <v>21</v>
      </c>
      <c r="F153" s="159" t="s">
        <v>41</v>
      </c>
      <c r="G153" s="159" t="s">
        <v>65</v>
      </c>
      <c r="H153" s="57" t="s">
        <v>4</v>
      </c>
      <c r="I153" s="57" t="s">
        <v>42</v>
      </c>
      <c r="J153" s="57" t="s">
        <v>42</v>
      </c>
      <c r="K153" s="57" t="s">
        <v>43</v>
      </c>
      <c r="L153" s="57" t="s">
        <v>44</v>
      </c>
      <c r="M153" s="59" t="s">
        <v>45</v>
      </c>
      <c r="N153" s="62" t="s">
        <v>46</v>
      </c>
    </row>
    <row r="154" spans="2:14" ht="10.5" customHeight="1">
      <c r="B154" s="63"/>
      <c r="C154" s="63" t="s">
        <v>47</v>
      </c>
      <c r="D154" s="63"/>
      <c r="E154" s="63"/>
      <c r="F154" s="160" t="s">
        <v>48</v>
      </c>
      <c r="G154" s="160"/>
      <c r="H154" s="67">
        <v>0.0785</v>
      </c>
      <c r="I154" s="67">
        <v>0.024</v>
      </c>
      <c r="J154" s="67">
        <v>0.051</v>
      </c>
      <c r="K154" s="67">
        <v>0.005</v>
      </c>
      <c r="L154" s="67">
        <v>0.01</v>
      </c>
      <c r="M154" s="65" t="s">
        <v>48</v>
      </c>
      <c r="N154" s="69"/>
    </row>
    <row r="155" spans="2:14" ht="10.5" customHeight="1">
      <c r="B155" s="91"/>
      <c r="C155" s="60"/>
      <c r="D155" s="60"/>
      <c r="E155" s="60"/>
      <c r="F155" s="131"/>
      <c r="G155" s="131"/>
      <c r="H155" s="161"/>
      <c r="I155" s="161"/>
      <c r="J155" s="161"/>
      <c r="K155" s="161"/>
      <c r="L155" s="161"/>
      <c r="M155" s="80"/>
      <c r="N155" s="62"/>
    </row>
    <row r="156" spans="2:14" ht="10.5" customHeight="1">
      <c r="B156" s="76"/>
      <c r="C156" s="77"/>
      <c r="D156" s="293" t="s">
        <v>88</v>
      </c>
      <c r="E156" s="293"/>
      <c r="F156" s="293"/>
      <c r="G156" s="293"/>
      <c r="H156" s="293"/>
      <c r="I156" s="293"/>
      <c r="J156" s="293"/>
      <c r="K156" s="293"/>
      <c r="L156" s="293"/>
      <c r="M156" s="163"/>
      <c r="N156" s="81"/>
    </row>
    <row r="157" spans="2:14" ht="10.5" customHeight="1">
      <c r="B157" s="76" t="s">
        <v>32</v>
      </c>
      <c r="C157" s="77"/>
      <c r="D157" s="143">
        <f>SUM(FORMULES!B70)</f>
        <v>499</v>
      </c>
      <c r="E157" s="143">
        <f>SUM(FORMULES!C70)</f>
        <v>430</v>
      </c>
      <c r="F157" s="86">
        <f aca="true" t="shared" si="68" ref="F157:F164">E157*PA/12</f>
        <v>1965.3687499999999</v>
      </c>
      <c r="G157" s="88">
        <f aca="true" t="shared" si="69" ref="G157:G164">IF(E157&gt;298,INT(F157)/100*3,IRPLANCHER3)</f>
        <v>58.949999999999996</v>
      </c>
      <c r="H157" s="88">
        <f aca="true" t="shared" si="70" ref="H157:H164">F157*pension</f>
        <v>154.281446875</v>
      </c>
      <c r="I157" s="88">
        <f aca="true" t="shared" si="71" ref="I157:I164">((F157+G157)*97/100)*C.S.G.N.D</f>
        <v>47.1261405</v>
      </c>
      <c r="J157" s="88">
        <f aca="true" t="shared" si="72" ref="J157:J164">(F157+G157)*97/100*C.S.G.D</f>
        <v>100.14304856249998</v>
      </c>
      <c r="K157" s="88">
        <f aca="true" t="shared" si="73" ref="K157:K164">(F157+G157)*97/100*R.D.S</f>
        <v>9.8179459375</v>
      </c>
      <c r="L157" s="88">
        <f aca="true" t="shared" si="74" ref="L157:L164">IF((F157+G157)-H157&gt;Seuil*BRUT,((F157+G157)-H157)*1/100,0)</f>
        <v>18.70037303125</v>
      </c>
      <c r="M157" s="88">
        <f aca="true" t="shared" si="75" ref="M157:M164">(F157+G157)-(H157+I157+J157+K157+L157)</f>
        <v>1694.24979509375</v>
      </c>
      <c r="N157" s="88">
        <f aca="true" t="shared" si="76" ref="N157:N164">M157*6.55957</f>
        <v>11113.550128403109</v>
      </c>
    </row>
    <row r="158" spans="2:14" ht="10.5" customHeight="1">
      <c r="B158" s="137">
        <v>7</v>
      </c>
      <c r="C158" s="174" t="s">
        <v>24</v>
      </c>
      <c r="D158" s="84">
        <f>SUM(FORMULES!B71)</f>
        <v>479</v>
      </c>
      <c r="E158" s="90">
        <f>SUM(FORMULES!C71)</f>
        <v>416</v>
      </c>
      <c r="F158" s="86">
        <f t="shared" si="68"/>
        <v>1901.3799999999999</v>
      </c>
      <c r="G158" s="88">
        <f t="shared" si="69"/>
        <v>57.03</v>
      </c>
      <c r="H158" s="88">
        <f t="shared" si="70"/>
        <v>149.25833</v>
      </c>
      <c r="I158" s="88">
        <f t="shared" si="71"/>
        <v>45.5917848</v>
      </c>
      <c r="J158" s="88">
        <f t="shared" si="72"/>
        <v>96.88254269999999</v>
      </c>
      <c r="K158" s="88">
        <f t="shared" si="73"/>
        <v>9.4982885</v>
      </c>
      <c r="L158" s="88">
        <f t="shared" si="74"/>
        <v>18.091516699999996</v>
      </c>
      <c r="M158" s="88">
        <f t="shared" si="75"/>
        <v>1639.0875373</v>
      </c>
      <c r="N158" s="88">
        <f t="shared" si="76"/>
        <v>10751.70943704696</v>
      </c>
    </row>
    <row r="159" spans="2:14" ht="10.5" customHeight="1">
      <c r="B159" s="90">
        <v>6</v>
      </c>
      <c r="C159" s="90" t="s">
        <v>24</v>
      </c>
      <c r="D159" s="90">
        <f>SUM(FORMULES!B72)</f>
        <v>449</v>
      </c>
      <c r="E159" s="90">
        <f>SUM(FORMULES!C72)</f>
        <v>394</v>
      </c>
      <c r="F159" s="86">
        <f t="shared" si="68"/>
        <v>1800.8262499999998</v>
      </c>
      <c r="G159" s="88">
        <f t="shared" si="69"/>
        <v>54</v>
      </c>
      <c r="H159" s="88">
        <f t="shared" si="70"/>
        <v>141.36486062499998</v>
      </c>
      <c r="I159" s="88">
        <f t="shared" si="71"/>
        <v>43.1803551</v>
      </c>
      <c r="J159" s="88">
        <f t="shared" si="72"/>
        <v>91.75825458749999</v>
      </c>
      <c r="K159" s="88">
        <f t="shared" si="73"/>
        <v>8.9959073125</v>
      </c>
      <c r="L159" s="88">
        <f t="shared" si="74"/>
        <v>17.13461389375</v>
      </c>
      <c r="M159" s="88">
        <f t="shared" si="75"/>
        <v>1552.3922584812499</v>
      </c>
      <c r="N159" s="88">
        <f t="shared" si="76"/>
        <v>10183.025686965851</v>
      </c>
    </row>
    <row r="160" spans="2:14" ht="10.5" customHeight="1">
      <c r="B160" s="90">
        <v>5</v>
      </c>
      <c r="C160" s="90" t="s">
        <v>26</v>
      </c>
      <c r="D160" s="90">
        <f>SUM(FORMULES!B73)</f>
        <v>424</v>
      </c>
      <c r="E160" s="90">
        <f>SUM(FORMULES!C73)</f>
        <v>377</v>
      </c>
      <c r="F160" s="86">
        <f t="shared" si="68"/>
        <v>1723.125625</v>
      </c>
      <c r="G160" s="88">
        <f t="shared" si="69"/>
        <v>51.69</v>
      </c>
      <c r="H160" s="88">
        <f t="shared" si="70"/>
        <v>135.2653615625</v>
      </c>
      <c r="I160" s="88">
        <f t="shared" si="71"/>
        <v>41.317707750000004</v>
      </c>
      <c r="J160" s="88">
        <f t="shared" si="72"/>
        <v>87.80012896875</v>
      </c>
      <c r="K160" s="88">
        <f t="shared" si="73"/>
        <v>8.60785578125</v>
      </c>
      <c r="L160" s="88">
        <f t="shared" si="74"/>
        <v>16.395502634375</v>
      </c>
      <c r="M160" s="88">
        <f t="shared" si="75"/>
        <v>1485.429068303125</v>
      </c>
      <c r="N160" s="88">
        <f t="shared" si="76"/>
        <v>9743.77595356913</v>
      </c>
    </row>
    <row r="161" spans="2:14" ht="10.5" customHeight="1">
      <c r="B161" s="90">
        <v>4</v>
      </c>
      <c r="C161" s="90" t="s">
        <v>26</v>
      </c>
      <c r="D161" s="90">
        <f>SUM(FORMULES!B74)</f>
        <v>396</v>
      </c>
      <c r="E161" s="90">
        <f>SUM(FORMULES!C74)</f>
        <v>360</v>
      </c>
      <c r="F161" s="86">
        <f t="shared" si="68"/>
        <v>1645.425</v>
      </c>
      <c r="G161" s="88">
        <f t="shared" si="69"/>
        <v>49.349999999999994</v>
      </c>
      <c r="H161" s="88">
        <f t="shared" si="70"/>
        <v>129.1658625</v>
      </c>
      <c r="I161" s="88">
        <f t="shared" si="71"/>
        <v>39.454362</v>
      </c>
      <c r="J161" s="88">
        <f t="shared" si="72"/>
        <v>83.84051925</v>
      </c>
      <c r="K161" s="88">
        <f t="shared" si="73"/>
        <v>8.21965875</v>
      </c>
      <c r="L161" s="88">
        <f t="shared" si="74"/>
        <v>15.656091374999999</v>
      </c>
      <c r="M161" s="88">
        <f t="shared" si="75"/>
        <v>1418.4385061249998</v>
      </c>
      <c r="N161" s="88">
        <f t="shared" si="76"/>
        <v>9304.346671622365</v>
      </c>
    </row>
    <row r="162" spans="2:14" ht="10.5" customHeight="1">
      <c r="B162" s="90">
        <v>3</v>
      </c>
      <c r="C162" s="90" t="s">
        <v>26</v>
      </c>
      <c r="D162" s="90">
        <f>SUM(FORMULES!B75)</f>
        <v>377</v>
      </c>
      <c r="E162" s="90">
        <f>SUM(FORMULES!C75)</f>
        <v>347</v>
      </c>
      <c r="F162" s="86">
        <f t="shared" si="68"/>
        <v>1586.006875</v>
      </c>
      <c r="G162" s="88">
        <f t="shared" si="69"/>
        <v>47.58</v>
      </c>
      <c r="H162" s="88">
        <f t="shared" si="70"/>
        <v>124.5015396875</v>
      </c>
      <c r="I162" s="88">
        <f t="shared" si="71"/>
        <v>38.02990245</v>
      </c>
      <c r="J162" s="88">
        <f t="shared" si="72"/>
        <v>80.81354270624999</v>
      </c>
      <c r="K162" s="88">
        <f t="shared" si="73"/>
        <v>7.92289634375</v>
      </c>
      <c r="L162" s="88">
        <f t="shared" si="74"/>
        <v>15.090853353124999</v>
      </c>
      <c r="M162" s="88">
        <f t="shared" si="75"/>
        <v>1367.228140459375</v>
      </c>
      <c r="N162" s="88">
        <f t="shared" si="76"/>
        <v>8968.428693313102</v>
      </c>
    </row>
    <row r="163" spans="2:14" ht="10.5" customHeight="1">
      <c r="B163" s="90">
        <v>2</v>
      </c>
      <c r="C163" s="90" t="s">
        <v>27</v>
      </c>
      <c r="D163" s="90">
        <f>SUM(FORMULES!B76)</f>
        <v>362</v>
      </c>
      <c r="E163" s="90">
        <f>SUM(FORMULES!C76)</f>
        <v>336</v>
      </c>
      <c r="F163" s="86">
        <f t="shared" si="68"/>
        <v>1535.7299999999998</v>
      </c>
      <c r="G163" s="88">
        <f t="shared" si="69"/>
        <v>46.05</v>
      </c>
      <c r="H163" s="88">
        <f t="shared" si="70"/>
        <v>120.55480499999999</v>
      </c>
      <c r="I163" s="88">
        <f t="shared" si="71"/>
        <v>36.82383839999999</v>
      </c>
      <c r="J163" s="88">
        <f t="shared" si="72"/>
        <v>78.25065659999997</v>
      </c>
      <c r="K163" s="88">
        <f t="shared" si="73"/>
        <v>7.671632999999998</v>
      </c>
      <c r="L163" s="88">
        <f t="shared" si="74"/>
        <v>14.612251949999997</v>
      </c>
      <c r="M163" s="88">
        <f t="shared" si="75"/>
        <v>1323.8668150499998</v>
      </c>
      <c r="N163" s="88">
        <f t="shared" si="76"/>
        <v>8683.997043997528</v>
      </c>
    </row>
    <row r="164" spans="2:14" ht="10.5" customHeight="1">
      <c r="B164" s="90">
        <v>1</v>
      </c>
      <c r="C164" s="90" t="s">
        <v>27</v>
      </c>
      <c r="D164" s="90">
        <f>SUM(FORMULES!B77)</f>
        <v>347</v>
      </c>
      <c r="E164" s="90">
        <f>SUM(FORMULES!C77)</f>
        <v>325</v>
      </c>
      <c r="F164" s="86">
        <f t="shared" si="68"/>
        <v>1485.453125</v>
      </c>
      <c r="G164" s="88">
        <f t="shared" si="69"/>
        <v>44.55</v>
      </c>
      <c r="H164" s="88">
        <f t="shared" si="70"/>
        <v>116.6080703125</v>
      </c>
      <c r="I164" s="88">
        <f t="shared" si="71"/>
        <v>35.61847275</v>
      </c>
      <c r="J164" s="88">
        <f t="shared" si="72"/>
        <v>75.68925459375</v>
      </c>
      <c r="K164" s="88">
        <f t="shared" si="73"/>
        <v>7.42051515625</v>
      </c>
      <c r="L164" s="88">
        <f t="shared" si="74"/>
        <v>14.133950546874999</v>
      </c>
      <c r="M164" s="88">
        <f t="shared" si="75"/>
        <v>1280.532861640625</v>
      </c>
      <c r="N164" s="88">
        <f t="shared" si="76"/>
        <v>8399.744943231994</v>
      </c>
    </row>
    <row r="165" spans="2:14" ht="10.5" customHeight="1">
      <c r="B165" s="91"/>
      <c r="C165" s="60"/>
      <c r="D165" s="99"/>
      <c r="E165" s="60"/>
      <c r="G165" s="93"/>
      <c r="H165" s="93"/>
      <c r="I165" s="93"/>
      <c r="J165" s="93"/>
      <c r="K165" s="93"/>
      <c r="L165" s="93"/>
      <c r="M165" s="87"/>
      <c r="N165" s="88"/>
    </row>
    <row r="166" spans="2:14" ht="10.5" customHeight="1">
      <c r="B166" s="76"/>
      <c r="C166" s="77"/>
      <c r="D166" s="293" t="s">
        <v>89</v>
      </c>
      <c r="E166" s="293"/>
      <c r="F166" s="293"/>
      <c r="G166" s="293"/>
      <c r="H166" s="293"/>
      <c r="I166" s="293"/>
      <c r="J166" s="293"/>
      <c r="K166" s="94"/>
      <c r="L166" s="94"/>
      <c r="M166" s="163"/>
      <c r="N166" s="88"/>
    </row>
    <row r="167" spans="2:14" ht="10.5" customHeight="1">
      <c r="B167" s="137">
        <v>11</v>
      </c>
      <c r="C167" s="164"/>
      <c r="D167" s="84">
        <f>SUM(FORMULES!B56)</f>
        <v>446</v>
      </c>
      <c r="E167" s="98">
        <f>SUM(FORMULES!C56)</f>
        <v>392</v>
      </c>
      <c r="F167" s="86">
        <f aca="true" t="shared" si="77" ref="F167:F177">E167*PA/12</f>
        <v>1791.6849999999997</v>
      </c>
      <c r="G167" s="88">
        <f aca="true" t="shared" si="78" ref="G167:G177">IF(E167&gt;298,INT(F167)/100*3,IRPLANCHER3)</f>
        <v>53.730000000000004</v>
      </c>
      <c r="H167" s="88">
        <f aca="true" t="shared" si="79" ref="H167:H177">F167*pension</f>
        <v>140.64727249999999</v>
      </c>
      <c r="I167" s="88">
        <f aca="true" t="shared" si="80" ref="I167:I177">((F167+G167)*97/100)*C.S.G.N.D</f>
        <v>42.961261199999996</v>
      </c>
      <c r="J167" s="88">
        <f aca="true" t="shared" si="81" ref="J167:J177">(F167+G167)*97/100*C.S.G.D</f>
        <v>91.29268004999997</v>
      </c>
      <c r="K167" s="88">
        <f aca="true" t="shared" si="82" ref="K167:K177">(F167+G167)*97/100*R.D.S</f>
        <v>8.950262749999998</v>
      </c>
      <c r="L167" s="88">
        <f aca="true" t="shared" si="83" ref="L167:L177">IF((F167+G167)-H167&gt;Seuil*BRUT,((F167+G167)-H167)*1/100,0)</f>
        <v>17.047677274999998</v>
      </c>
      <c r="M167" s="88">
        <f aca="true" t="shared" si="84" ref="M167:M177">(F167+G167)-(H167+I167+J167+K167+L167)</f>
        <v>1544.5158462249997</v>
      </c>
      <c r="N167" s="88">
        <f aca="true" t="shared" si="85" ref="N167:N177">M167*6.55957</f>
        <v>10131.359809422122</v>
      </c>
    </row>
    <row r="168" spans="2:14" ht="10.5" customHeight="1">
      <c r="B168" s="90">
        <v>10</v>
      </c>
      <c r="C168" s="90" t="s">
        <v>24</v>
      </c>
      <c r="D168" s="90">
        <f>FORMULES!B57</f>
        <v>427</v>
      </c>
      <c r="E168" s="90">
        <f>FORMULES!C57</f>
        <v>379</v>
      </c>
      <c r="F168" s="86">
        <f t="shared" si="77"/>
        <v>1732.266875</v>
      </c>
      <c r="G168" s="88">
        <f t="shared" si="78"/>
        <v>51.96</v>
      </c>
      <c r="H168" s="88">
        <f t="shared" si="79"/>
        <v>135.9829496875</v>
      </c>
      <c r="I168" s="88">
        <f t="shared" si="80"/>
        <v>41.53680165</v>
      </c>
      <c r="J168" s="88">
        <f t="shared" si="81"/>
        <v>88.26570350624999</v>
      </c>
      <c r="K168" s="88">
        <f t="shared" si="82"/>
        <v>8.65350034375</v>
      </c>
      <c r="L168" s="88">
        <f t="shared" si="83"/>
        <v>16.482439253125</v>
      </c>
      <c r="M168" s="88">
        <f t="shared" si="84"/>
        <v>1493.3054805593752</v>
      </c>
      <c r="N168" s="88">
        <f t="shared" si="85"/>
        <v>9795.441831112861</v>
      </c>
    </row>
    <row r="169" spans="2:14" ht="10.5" customHeight="1">
      <c r="B169" s="90">
        <v>9</v>
      </c>
      <c r="C169" s="90" t="s">
        <v>24</v>
      </c>
      <c r="D169" s="90">
        <f>FORMULES!B58</f>
        <v>398</v>
      </c>
      <c r="E169" s="90">
        <f>FORMULES!C58</f>
        <v>362</v>
      </c>
      <c r="F169" s="86">
        <f t="shared" si="77"/>
        <v>1654.5662499999999</v>
      </c>
      <c r="G169" s="88">
        <f t="shared" si="78"/>
        <v>49.62</v>
      </c>
      <c r="H169" s="88">
        <f t="shared" si="79"/>
        <v>129.883450625</v>
      </c>
      <c r="I169" s="88">
        <f t="shared" si="80"/>
        <v>39.67345589999999</v>
      </c>
      <c r="J169" s="88">
        <f t="shared" si="81"/>
        <v>84.30609378749999</v>
      </c>
      <c r="K169" s="88">
        <f t="shared" si="82"/>
        <v>8.265303312499999</v>
      </c>
      <c r="L169" s="88">
        <f t="shared" si="83"/>
        <v>15.743027993749998</v>
      </c>
      <c r="M169" s="88">
        <f t="shared" si="84"/>
        <v>1426.3149183812498</v>
      </c>
      <c r="N169" s="88">
        <f t="shared" si="85"/>
        <v>9356.012549166095</v>
      </c>
    </row>
    <row r="170" spans="2:14" ht="10.5" customHeight="1">
      <c r="B170" s="90">
        <v>8</v>
      </c>
      <c r="C170" s="90" t="s">
        <v>24</v>
      </c>
      <c r="D170" s="90">
        <f>FORMULES!B59</f>
        <v>380</v>
      </c>
      <c r="E170" s="90">
        <f>FORMULES!C59</f>
        <v>350</v>
      </c>
      <c r="F170" s="86">
        <f t="shared" si="77"/>
        <v>1599.71875</v>
      </c>
      <c r="G170" s="88">
        <f t="shared" si="78"/>
        <v>47.97</v>
      </c>
      <c r="H170" s="88">
        <f t="shared" si="79"/>
        <v>125.577921875</v>
      </c>
      <c r="I170" s="88">
        <f t="shared" si="80"/>
        <v>38.3581941</v>
      </c>
      <c r="J170" s="88">
        <f t="shared" si="81"/>
        <v>81.51116246249998</v>
      </c>
      <c r="K170" s="88">
        <f t="shared" si="82"/>
        <v>7.991290437499999</v>
      </c>
      <c r="L170" s="88">
        <f t="shared" si="83"/>
        <v>15.221108281250002</v>
      </c>
      <c r="M170" s="88">
        <f t="shared" si="84"/>
        <v>1379.02907284375</v>
      </c>
      <c r="N170" s="88">
        <f t="shared" si="85"/>
        <v>9045.837735353678</v>
      </c>
    </row>
    <row r="171" spans="2:14" ht="10.5" customHeight="1">
      <c r="B171" s="90">
        <v>7</v>
      </c>
      <c r="C171" s="90" t="s">
        <v>24</v>
      </c>
      <c r="D171" s="90">
        <f>FORMULES!B60</f>
        <v>364</v>
      </c>
      <c r="E171" s="90">
        <f>FORMULES!C60</f>
        <v>338</v>
      </c>
      <c r="F171" s="86">
        <f t="shared" si="77"/>
        <v>1544.87125</v>
      </c>
      <c r="G171" s="88">
        <f t="shared" si="78"/>
        <v>46.32</v>
      </c>
      <c r="H171" s="88">
        <f t="shared" si="79"/>
        <v>121.272393125</v>
      </c>
      <c r="I171" s="88">
        <f t="shared" si="80"/>
        <v>37.0429323</v>
      </c>
      <c r="J171" s="88">
        <f t="shared" si="81"/>
        <v>78.71623113749999</v>
      </c>
      <c r="K171" s="88">
        <f t="shared" si="82"/>
        <v>7.7172775625</v>
      </c>
      <c r="L171" s="88">
        <f t="shared" si="83"/>
        <v>14.699188568749998</v>
      </c>
      <c r="M171" s="88">
        <f t="shared" si="84"/>
        <v>1331.74322730625</v>
      </c>
      <c r="N171" s="88">
        <f t="shared" si="85"/>
        <v>8735.662921541258</v>
      </c>
    </row>
    <row r="172" spans="2:14" ht="10.5" customHeight="1">
      <c r="B172" s="90">
        <v>6</v>
      </c>
      <c r="C172" s="90" t="s">
        <v>26</v>
      </c>
      <c r="D172" s="90">
        <f>FORMULES!B61</f>
        <v>351</v>
      </c>
      <c r="E172" s="90">
        <f>FORMULES!C61</f>
        <v>328</v>
      </c>
      <c r="F172" s="86">
        <f t="shared" si="77"/>
        <v>1499.165</v>
      </c>
      <c r="G172" s="88">
        <f t="shared" si="78"/>
        <v>44.97</v>
      </c>
      <c r="H172" s="88">
        <f t="shared" si="79"/>
        <v>117.68445249999999</v>
      </c>
      <c r="I172" s="88">
        <f t="shared" si="80"/>
        <v>35.947462800000004</v>
      </c>
      <c r="J172" s="88">
        <f t="shared" si="81"/>
        <v>76.38835845</v>
      </c>
      <c r="K172" s="88">
        <f t="shared" si="82"/>
        <v>7.48905475</v>
      </c>
      <c r="L172" s="88">
        <f t="shared" si="83"/>
        <v>14.264505475</v>
      </c>
      <c r="M172" s="88">
        <f t="shared" si="84"/>
        <v>1292.3611660249999</v>
      </c>
      <c r="N172" s="88">
        <f t="shared" si="85"/>
        <v>8477.333533822608</v>
      </c>
    </row>
    <row r="173" spans="2:14" ht="10.5" customHeight="1">
      <c r="B173" s="90">
        <v>5</v>
      </c>
      <c r="C173" s="90" t="s">
        <v>26</v>
      </c>
      <c r="D173" s="90">
        <f>FORMULES!B62</f>
        <v>336</v>
      </c>
      <c r="E173" s="90">
        <f>FORMULES!C62</f>
        <v>318</v>
      </c>
      <c r="F173" s="86">
        <f t="shared" si="77"/>
        <v>1453.4587499999998</v>
      </c>
      <c r="G173" s="88">
        <f t="shared" si="78"/>
        <v>43.589999999999996</v>
      </c>
      <c r="H173" s="88">
        <f t="shared" si="79"/>
        <v>114.09651187499999</v>
      </c>
      <c r="I173" s="88">
        <f t="shared" si="80"/>
        <v>34.85129489999999</v>
      </c>
      <c r="J173" s="88">
        <f t="shared" si="81"/>
        <v>74.05900166249998</v>
      </c>
      <c r="K173" s="88">
        <f t="shared" si="82"/>
        <v>7.260686437499999</v>
      </c>
      <c r="L173" s="88">
        <f t="shared" si="83"/>
        <v>13.829522381249996</v>
      </c>
      <c r="M173" s="88">
        <f t="shared" si="84"/>
        <v>1252.9517327437497</v>
      </c>
      <c r="N173" s="88">
        <f t="shared" si="85"/>
        <v>8218.824597553918</v>
      </c>
    </row>
    <row r="174" spans="2:14" ht="10.5" customHeight="1">
      <c r="B174" s="90">
        <v>4</v>
      </c>
      <c r="C174" s="90" t="s">
        <v>26</v>
      </c>
      <c r="D174" s="90">
        <f>FORMULES!B63</f>
        <v>322</v>
      </c>
      <c r="E174" s="90">
        <f>FORMULES!C63</f>
        <v>308</v>
      </c>
      <c r="F174" s="86">
        <f t="shared" si="77"/>
        <v>1407.7524999999998</v>
      </c>
      <c r="G174" s="88">
        <f t="shared" si="78"/>
        <v>42.21</v>
      </c>
      <c r="H174" s="88">
        <f t="shared" si="79"/>
        <v>110.50857124999999</v>
      </c>
      <c r="I174" s="88">
        <f t="shared" si="80"/>
        <v>33.755126999999995</v>
      </c>
      <c r="J174" s="88">
        <f t="shared" si="81"/>
        <v>71.72964487499999</v>
      </c>
      <c r="K174" s="88">
        <f t="shared" si="82"/>
        <v>7.032318125</v>
      </c>
      <c r="L174" s="88">
        <f t="shared" si="83"/>
        <v>13.394539287499999</v>
      </c>
      <c r="M174" s="88">
        <f t="shared" si="84"/>
        <v>1213.5422994624998</v>
      </c>
      <c r="N174" s="88">
        <f t="shared" si="85"/>
        <v>7960.31566128523</v>
      </c>
    </row>
    <row r="175" spans="2:14" ht="10.5" customHeight="1">
      <c r="B175" s="90">
        <v>3</v>
      </c>
      <c r="C175" s="90" t="s">
        <v>27</v>
      </c>
      <c r="D175" s="90">
        <f>FORMULES!B64</f>
        <v>307</v>
      </c>
      <c r="E175" s="90">
        <f>FORMULES!C64</f>
        <v>298</v>
      </c>
      <c r="F175" s="86">
        <f t="shared" si="77"/>
        <v>1362.0462499999999</v>
      </c>
      <c r="G175" s="88">
        <f t="shared" si="78"/>
        <v>40.86138749999999</v>
      </c>
      <c r="H175" s="88">
        <f t="shared" si="79"/>
        <v>106.92063062499999</v>
      </c>
      <c r="I175" s="88">
        <f t="shared" si="80"/>
        <v>32.65968980099999</v>
      </c>
      <c r="J175" s="88">
        <f t="shared" si="81"/>
        <v>69.40184082712499</v>
      </c>
      <c r="K175" s="88">
        <f t="shared" si="82"/>
        <v>6.804102041874999</v>
      </c>
      <c r="L175" s="88">
        <f t="shared" si="83"/>
        <v>0</v>
      </c>
      <c r="M175" s="88">
        <f t="shared" si="84"/>
        <v>1187.121374205</v>
      </c>
      <c r="N175" s="88">
        <f t="shared" si="85"/>
        <v>7787.005752593891</v>
      </c>
    </row>
    <row r="176" spans="2:14" ht="10.5" customHeight="1">
      <c r="B176" s="90">
        <v>2</v>
      </c>
      <c r="C176" s="90" t="s">
        <v>27</v>
      </c>
      <c r="D176" s="90">
        <f>FORMULES!B65</f>
        <v>302</v>
      </c>
      <c r="E176" s="90">
        <f>FORMULES!C65</f>
        <v>294</v>
      </c>
      <c r="F176" s="86">
        <f t="shared" si="77"/>
        <v>1343.7637499999998</v>
      </c>
      <c r="G176" s="88">
        <f t="shared" si="78"/>
        <v>40.86138749999999</v>
      </c>
      <c r="H176" s="88">
        <f t="shared" si="79"/>
        <v>105.48545437499999</v>
      </c>
      <c r="I176" s="88">
        <f t="shared" si="80"/>
        <v>32.234073201</v>
      </c>
      <c r="J176" s="88">
        <f t="shared" si="81"/>
        <v>68.49740555212499</v>
      </c>
      <c r="K176" s="88">
        <f t="shared" si="82"/>
        <v>6.715431916875</v>
      </c>
      <c r="L176" s="88">
        <f t="shared" si="83"/>
        <v>0</v>
      </c>
      <c r="M176" s="88">
        <f t="shared" si="84"/>
        <v>1171.692772455</v>
      </c>
      <c r="N176" s="88">
        <f t="shared" si="85"/>
        <v>7685.800759412645</v>
      </c>
    </row>
    <row r="177" spans="2:14" ht="10.5" customHeight="1">
      <c r="B177" s="90">
        <v>1</v>
      </c>
      <c r="C177" s="90" t="s">
        <v>28</v>
      </c>
      <c r="D177" s="90">
        <f>FORMULES!B66</f>
        <v>299</v>
      </c>
      <c r="E177" s="90">
        <f>FORMULES!C66</f>
        <v>292</v>
      </c>
      <c r="F177" s="86">
        <f t="shared" si="77"/>
        <v>1334.6225</v>
      </c>
      <c r="G177" s="88">
        <f t="shared" si="78"/>
        <v>40.86138749999999</v>
      </c>
      <c r="H177" s="88">
        <f t="shared" si="79"/>
        <v>104.76786625</v>
      </c>
      <c r="I177" s="88">
        <f t="shared" si="80"/>
        <v>32.021264901</v>
      </c>
      <c r="J177" s="88">
        <f t="shared" si="81"/>
        <v>68.045187914625</v>
      </c>
      <c r="K177" s="88">
        <f t="shared" si="82"/>
        <v>6.671096854375</v>
      </c>
      <c r="L177" s="88">
        <f t="shared" si="83"/>
        <v>0</v>
      </c>
      <c r="M177" s="88">
        <f t="shared" si="84"/>
        <v>1163.9784715800001</v>
      </c>
      <c r="N177" s="88">
        <f t="shared" si="85"/>
        <v>7635.198262822021</v>
      </c>
    </row>
    <row r="178" spans="2:14" ht="10.5" customHeight="1">
      <c r="B178" s="91"/>
      <c r="C178" s="60"/>
      <c r="D178" s="99"/>
      <c r="E178" s="60"/>
      <c r="G178" s="93"/>
      <c r="H178" s="93"/>
      <c r="I178" s="93"/>
      <c r="J178" s="93"/>
      <c r="K178" s="93"/>
      <c r="L178" s="93"/>
      <c r="M178" s="87"/>
      <c r="N178" s="88"/>
    </row>
    <row r="179" spans="2:14" ht="10.5" customHeight="1">
      <c r="B179" s="76"/>
      <c r="C179" s="77"/>
      <c r="D179" s="293" t="s">
        <v>90</v>
      </c>
      <c r="E179" s="293"/>
      <c r="F179" s="293"/>
      <c r="G179" s="293"/>
      <c r="H179" s="293"/>
      <c r="I179" s="293"/>
      <c r="J179" s="293"/>
      <c r="K179" s="293"/>
      <c r="L179" s="77"/>
      <c r="M179" s="163"/>
      <c r="N179" s="88"/>
    </row>
    <row r="180" spans="2:14" ht="10.5" customHeight="1">
      <c r="B180" s="137">
        <v>11</v>
      </c>
      <c r="C180" s="164"/>
      <c r="D180" s="166">
        <f>SUM(FORMULES!B42)</f>
        <v>413</v>
      </c>
      <c r="E180" s="98">
        <f>SUM(FORMULES!C42)</f>
        <v>369</v>
      </c>
      <c r="F180" s="86">
        <f aca="true" t="shared" si="86" ref="F180:F190">E180*PA/12</f>
        <v>1686.5606249999998</v>
      </c>
      <c r="G180" s="88">
        <f aca="true" t="shared" si="87" ref="G180:G190">IF(E180&gt;298,INT(F180)/100*3,IRPLANCHER3)</f>
        <v>50.58</v>
      </c>
      <c r="H180" s="88">
        <f aca="true" t="shared" si="88" ref="H180:H190">F180*pension</f>
        <v>132.39500906249998</v>
      </c>
      <c r="I180" s="88">
        <f aca="true" t="shared" si="89" ref="I180:I190">((F180+G180)*97/100)*C.S.G.N.D</f>
        <v>40.440633749999996</v>
      </c>
      <c r="J180" s="88">
        <f aca="true" t="shared" si="90" ref="J180:J190">(F180+G180)*97/100*C.S.G.D</f>
        <v>85.93634671874999</v>
      </c>
      <c r="K180" s="88">
        <f aca="true" t="shared" si="91" ref="K180:K190">(F180+G180)*97/100*R.D.S</f>
        <v>8.42513203125</v>
      </c>
      <c r="L180" s="88">
        <f aca="true" t="shared" si="92" ref="L180:L190">IF((F180+G180)-H180&gt;Seuil*BRUT,((F180+G180)-H180)*1/100,0)</f>
        <v>16.047456159374995</v>
      </c>
      <c r="M180" s="88">
        <f aca="true" t="shared" si="93" ref="M180:M190">(F180+G180)-(H180+I180+J180+K180+L180)</f>
        <v>1453.8960472781248</v>
      </c>
      <c r="N180" s="88">
        <f aca="true" t="shared" si="94" ref="N180:N190">M180*6.55957</f>
        <v>9536.932894844169</v>
      </c>
    </row>
    <row r="181" spans="2:14" ht="10.5" customHeight="1">
      <c r="B181" s="90">
        <v>10</v>
      </c>
      <c r="C181" s="90" t="s">
        <v>24</v>
      </c>
      <c r="D181" s="90">
        <f>FORMULES!B43</f>
        <v>389</v>
      </c>
      <c r="E181" s="90">
        <f>FORMULES!C43</f>
        <v>356</v>
      </c>
      <c r="F181" s="86">
        <f t="shared" si="86"/>
        <v>1627.1425</v>
      </c>
      <c r="G181" s="88">
        <f t="shared" si="87"/>
        <v>48.81</v>
      </c>
      <c r="H181" s="88">
        <f t="shared" si="88"/>
        <v>127.73068624999999</v>
      </c>
      <c r="I181" s="88">
        <f t="shared" si="89"/>
        <v>39.016174199999995</v>
      </c>
      <c r="J181" s="88">
        <f t="shared" si="90"/>
        <v>82.90937017499999</v>
      </c>
      <c r="K181" s="88">
        <f t="shared" si="91"/>
        <v>8.128369625</v>
      </c>
      <c r="L181" s="88">
        <f t="shared" si="92"/>
        <v>15.482218137499999</v>
      </c>
      <c r="M181" s="88">
        <f t="shared" si="93"/>
        <v>1402.6856816124998</v>
      </c>
      <c r="N181" s="88">
        <f t="shared" si="94"/>
        <v>9201.014916534905</v>
      </c>
    </row>
    <row r="182" spans="2:14" ht="10.5" customHeight="1">
      <c r="B182" s="90">
        <v>9</v>
      </c>
      <c r="C182" s="90" t="s">
        <v>24</v>
      </c>
      <c r="D182" s="90">
        <f>FORMULES!B44</f>
        <v>374</v>
      </c>
      <c r="E182" s="90">
        <f>FORMULES!C44</f>
        <v>345</v>
      </c>
      <c r="F182" s="86">
        <f t="shared" si="86"/>
        <v>1576.8656249999997</v>
      </c>
      <c r="G182" s="88">
        <f t="shared" si="87"/>
        <v>47.28</v>
      </c>
      <c r="H182" s="88">
        <f t="shared" si="88"/>
        <v>123.78395156249998</v>
      </c>
      <c r="I182" s="88">
        <f t="shared" si="89"/>
        <v>37.810110149999986</v>
      </c>
      <c r="J182" s="88">
        <f t="shared" si="90"/>
        <v>80.34648406874997</v>
      </c>
      <c r="K182" s="88">
        <f t="shared" si="91"/>
        <v>7.877106281249998</v>
      </c>
      <c r="L182" s="88">
        <f t="shared" si="92"/>
        <v>15.003616734374996</v>
      </c>
      <c r="M182" s="88">
        <f t="shared" si="93"/>
        <v>1359.3243562031248</v>
      </c>
      <c r="N182" s="88">
        <f t="shared" si="94"/>
        <v>8916.583267219332</v>
      </c>
    </row>
    <row r="183" spans="2:14" ht="10.5" customHeight="1">
      <c r="B183" s="90">
        <v>8</v>
      </c>
      <c r="C183" s="90" t="s">
        <v>24</v>
      </c>
      <c r="D183" s="90">
        <f>FORMULES!B45</f>
        <v>360</v>
      </c>
      <c r="E183" s="90">
        <f>FORMULES!C45</f>
        <v>335</v>
      </c>
      <c r="F183" s="86">
        <f t="shared" si="86"/>
        <v>1531.159375</v>
      </c>
      <c r="G183" s="88">
        <f t="shared" si="87"/>
        <v>45.93</v>
      </c>
      <c r="H183" s="88">
        <f t="shared" si="88"/>
        <v>120.19601093749999</v>
      </c>
      <c r="I183" s="88">
        <f t="shared" si="89"/>
        <v>36.71464065</v>
      </c>
      <c r="J183" s="88">
        <f t="shared" si="90"/>
        <v>78.01861138125</v>
      </c>
      <c r="K183" s="88">
        <f t="shared" si="91"/>
        <v>7.64888346875</v>
      </c>
      <c r="L183" s="88">
        <f t="shared" si="92"/>
        <v>14.568933640625</v>
      </c>
      <c r="M183" s="88">
        <f t="shared" si="93"/>
        <v>1319.9422949218751</v>
      </c>
      <c r="N183" s="88">
        <f t="shared" si="94"/>
        <v>8658.253879500684</v>
      </c>
    </row>
    <row r="184" spans="2:14" ht="10.5" customHeight="1">
      <c r="B184" s="90">
        <v>7</v>
      </c>
      <c r="C184" s="90" t="s">
        <v>24</v>
      </c>
      <c r="D184" s="90">
        <f>FORMULES!B46</f>
        <v>347</v>
      </c>
      <c r="E184" s="90">
        <f>FORMULES!C46</f>
        <v>325</v>
      </c>
      <c r="F184" s="86">
        <f t="shared" si="86"/>
        <v>1485.453125</v>
      </c>
      <c r="G184" s="88">
        <f t="shared" si="87"/>
        <v>44.55</v>
      </c>
      <c r="H184" s="88">
        <f t="shared" si="88"/>
        <v>116.6080703125</v>
      </c>
      <c r="I184" s="88">
        <f t="shared" si="89"/>
        <v>35.61847275</v>
      </c>
      <c r="J184" s="88">
        <f t="shared" si="90"/>
        <v>75.68925459375</v>
      </c>
      <c r="K184" s="88">
        <f t="shared" si="91"/>
        <v>7.42051515625</v>
      </c>
      <c r="L184" s="88">
        <f t="shared" si="92"/>
        <v>14.133950546874999</v>
      </c>
      <c r="M184" s="88">
        <f t="shared" si="93"/>
        <v>1280.532861640625</v>
      </c>
      <c r="N184" s="88">
        <f t="shared" si="94"/>
        <v>8399.744943231994</v>
      </c>
    </row>
    <row r="185" spans="2:14" ht="10.5" customHeight="1">
      <c r="B185" s="90">
        <v>6</v>
      </c>
      <c r="C185" s="90" t="s">
        <v>26</v>
      </c>
      <c r="D185" s="90">
        <f>FORMULES!B47</f>
        <v>333</v>
      </c>
      <c r="E185" s="90">
        <f>FORMULES!C47</f>
        <v>316</v>
      </c>
      <c r="F185" s="86">
        <f t="shared" si="86"/>
        <v>1444.3174999999999</v>
      </c>
      <c r="G185" s="88">
        <f t="shared" si="87"/>
        <v>43.32</v>
      </c>
      <c r="H185" s="88">
        <f t="shared" si="88"/>
        <v>113.37892374999998</v>
      </c>
      <c r="I185" s="88">
        <f t="shared" si="89"/>
        <v>34.632200999999995</v>
      </c>
      <c r="J185" s="88">
        <f t="shared" si="90"/>
        <v>73.59342712499999</v>
      </c>
      <c r="K185" s="88">
        <f t="shared" si="91"/>
        <v>7.215041875</v>
      </c>
      <c r="L185" s="88">
        <f t="shared" si="92"/>
        <v>13.742585762499997</v>
      </c>
      <c r="M185" s="88">
        <f t="shared" si="93"/>
        <v>1245.0753204874998</v>
      </c>
      <c r="N185" s="88">
        <f t="shared" si="94"/>
        <v>8167.1587200101885</v>
      </c>
    </row>
    <row r="186" spans="2:14" ht="10.5" customHeight="1">
      <c r="B186" s="90">
        <v>5</v>
      </c>
      <c r="C186" s="90" t="s">
        <v>26</v>
      </c>
      <c r="D186" s="90">
        <f>FORMULES!B48</f>
        <v>323</v>
      </c>
      <c r="E186" s="90">
        <f>FORMULES!C48</f>
        <v>308</v>
      </c>
      <c r="F186" s="86">
        <f t="shared" si="86"/>
        <v>1407.7524999999998</v>
      </c>
      <c r="G186" s="88">
        <f t="shared" si="87"/>
        <v>42.21</v>
      </c>
      <c r="H186" s="88">
        <f t="shared" si="88"/>
        <v>110.50857124999999</v>
      </c>
      <c r="I186" s="88">
        <f t="shared" si="89"/>
        <v>33.755126999999995</v>
      </c>
      <c r="J186" s="88">
        <f t="shared" si="90"/>
        <v>71.72964487499999</v>
      </c>
      <c r="K186" s="88">
        <f t="shared" si="91"/>
        <v>7.032318125</v>
      </c>
      <c r="L186" s="88">
        <f t="shared" si="92"/>
        <v>13.394539287499999</v>
      </c>
      <c r="M186" s="88">
        <f t="shared" si="93"/>
        <v>1213.5422994624998</v>
      </c>
      <c r="N186" s="88">
        <f t="shared" si="94"/>
        <v>7960.31566128523</v>
      </c>
    </row>
    <row r="187" spans="2:14" ht="10.5" customHeight="1">
      <c r="B187" s="90">
        <v>4</v>
      </c>
      <c r="C187" s="90" t="s">
        <v>26</v>
      </c>
      <c r="D187" s="90">
        <f>FORMULES!B49</f>
        <v>310</v>
      </c>
      <c r="E187" s="90">
        <f>FORMULES!C49</f>
        <v>300</v>
      </c>
      <c r="F187" s="86">
        <f t="shared" si="86"/>
        <v>1371.1875</v>
      </c>
      <c r="G187" s="88">
        <f t="shared" si="87"/>
        <v>41.13</v>
      </c>
      <c r="H187" s="88">
        <f t="shared" si="88"/>
        <v>107.63821875000001</v>
      </c>
      <c r="I187" s="88">
        <f t="shared" si="89"/>
        <v>32.8787514</v>
      </c>
      <c r="J187" s="88">
        <f t="shared" si="90"/>
        <v>69.867346725</v>
      </c>
      <c r="K187" s="88">
        <f t="shared" si="91"/>
        <v>6.849739875</v>
      </c>
      <c r="L187" s="88">
        <f t="shared" si="92"/>
        <v>0</v>
      </c>
      <c r="M187" s="88">
        <f t="shared" si="93"/>
        <v>1195.08344325</v>
      </c>
      <c r="N187" s="88">
        <f t="shared" si="94"/>
        <v>7839.233501839403</v>
      </c>
    </row>
    <row r="188" spans="2:14" ht="10.5" customHeight="1">
      <c r="B188" s="90">
        <v>3</v>
      </c>
      <c r="C188" s="90" t="s">
        <v>27</v>
      </c>
      <c r="D188" s="90">
        <f>FORMULES!B50</f>
        <v>303</v>
      </c>
      <c r="E188" s="90">
        <f>FORMULES!C50</f>
        <v>295</v>
      </c>
      <c r="F188" s="86">
        <f t="shared" si="86"/>
        <v>1348.334375</v>
      </c>
      <c r="G188" s="88">
        <f t="shared" si="87"/>
        <v>40.86138749999999</v>
      </c>
      <c r="H188" s="88">
        <f t="shared" si="88"/>
        <v>105.8442484375</v>
      </c>
      <c r="I188" s="88">
        <f t="shared" si="89"/>
        <v>32.340477351000004</v>
      </c>
      <c r="J188" s="88">
        <f t="shared" si="90"/>
        <v>68.72351437087501</v>
      </c>
      <c r="K188" s="88">
        <f t="shared" si="91"/>
        <v>6.737599448125001</v>
      </c>
      <c r="L188" s="88">
        <f t="shared" si="92"/>
        <v>0</v>
      </c>
      <c r="M188" s="88">
        <f t="shared" si="93"/>
        <v>1175.5499228925</v>
      </c>
      <c r="N188" s="88">
        <f t="shared" si="94"/>
        <v>7711.102007707957</v>
      </c>
    </row>
    <row r="189" spans="2:14" ht="10.5" customHeight="1">
      <c r="B189" s="90">
        <v>2</v>
      </c>
      <c r="C189" s="90" t="s">
        <v>27</v>
      </c>
      <c r="D189" s="90">
        <f>FORMULES!B51</f>
        <v>299</v>
      </c>
      <c r="E189" s="90">
        <f>FORMULES!C51</f>
        <v>292</v>
      </c>
      <c r="F189" s="86">
        <f t="shared" si="86"/>
        <v>1334.6225</v>
      </c>
      <c r="G189" s="88">
        <f t="shared" si="87"/>
        <v>40.86138749999999</v>
      </c>
      <c r="H189" s="88">
        <f t="shared" si="88"/>
        <v>104.76786625</v>
      </c>
      <c r="I189" s="88">
        <f t="shared" si="89"/>
        <v>32.021264901</v>
      </c>
      <c r="J189" s="88">
        <f t="shared" si="90"/>
        <v>68.045187914625</v>
      </c>
      <c r="K189" s="88">
        <f t="shared" si="91"/>
        <v>6.671096854375</v>
      </c>
      <c r="L189" s="88">
        <f t="shared" si="92"/>
        <v>0</v>
      </c>
      <c r="M189" s="88">
        <f t="shared" si="93"/>
        <v>1163.9784715800001</v>
      </c>
      <c r="N189" s="88">
        <f t="shared" si="94"/>
        <v>7635.198262822021</v>
      </c>
    </row>
    <row r="190" spans="2:14" ht="10.5" customHeight="1">
      <c r="B190" s="90">
        <v>1</v>
      </c>
      <c r="C190" s="90" t="s">
        <v>28</v>
      </c>
      <c r="D190" s="90">
        <f>FORMULES!B52</f>
        <v>298</v>
      </c>
      <c r="E190" s="90">
        <f>FORMULES!C52</f>
        <v>291</v>
      </c>
      <c r="F190" s="86">
        <f t="shared" si="86"/>
        <v>1330.0518749999999</v>
      </c>
      <c r="G190" s="88">
        <f t="shared" si="87"/>
        <v>40.86138749999999</v>
      </c>
      <c r="H190" s="88">
        <f t="shared" si="88"/>
        <v>104.40907218749999</v>
      </c>
      <c r="I190" s="88">
        <f t="shared" si="89"/>
        <v>31.914860751000006</v>
      </c>
      <c r="J190" s="88">
        <f t="shared" si="90"/>
        <v>67.819079095875</v>
      </c>
      <c r="K190" s="88">
        <f t="shared" si="91"/>
        <v>6.648929323125001</v>
      </c>
      <c r="L190" s="88">
        <f t="shared" si="92"/>
        <v>0</v>
      </c>
      <c r="M190" s="88">
        <f t="shared" si="93"/>
        <v>1160.1213211425</v>
      </c>
      <c r="N190" s="88">
        <f t="shared" si="94"/>
        <v>7609.8970145267085</v>
      </c>
    </row>
    <row r="191" spans="2:14" ht="10.5" customHeight="1">
      <c r="B191" s="91"/>
      <c r="C191" s="60"/>
      <c r="D191" s="60"/>
      <c r="E191" s="60"/>
      <c r="G191" s="93"/>
      <c r="H191" s="93"/>
      <c r="I191" s="93"/>
      <c r="J191" s="93"/>
      <c r="K191" s="93"/>
      <c r="L191" s="93"/>
      <c r="M191" s="87"/>
      <c r="N191" s="88"/>
    </row>
    <row r="192" spans="2:14" ht="10.5" customHeight="1">
      <c r="B192" s="76"/>
      <c r="C192" s="77"/>
      <c r="D192" s="293" t="s">
        <v>91</v>
      </c>
      <c r="E192" s="293"/>
      <c r="F192" s="293"/>
      <c r="G192" s="293"/>
      <c r="H192" s="293"/>
      <c r="I192" s="293"/>
      <c r="J192" s="77"/>
      <c r="K192" s="77"/>
      <c r="L192" s="77"/>
      <c r="M192" s="163"/>
      <c r="N192" s="88"/>
    </row>
    <row r="193" spans="2:14" ht="10.5" customHeight="1">
      <c r="B193" s="137">
        <v>11</v>
      </c>
      <c r="C193" s="164"/>
      <c r="D193" s="84">
        <f>SUM(FORMULES!B28)</f>
        <v>388</v>
      </c>
      <c r="E193" s="90">
        <f>SUM(FORMULES!C28)</f>
        <v>355</v>
      </c>
      <c r="F193" s="86">
        <f aca="true" t="shared" si="95" ref="F193:F203">E193*PA/12</f>
        <v>1622.5718749999999</v>
      </c>
      <c r="G193" s="88">
        <f aca="true" t="shared" si="96" ref="G193:G203">IF(E193&gt;298,INT(F193)/100*3,IRPLANCHER3)</f>
        <v>48.66</v>
      </c>
      <c r="H193" s="88">
        <f aca="true" t="shared" si="97" ref="H193:H203">F193*pension</f>
        <v>127.3718921875</v>
      </c>
      <c r="I193" s="88">
        <f aca="true" t="shared" si="98" ref="I193:I203">((F193+G193)*97/100)*C.S.G.N.D</f>
        <v>38.906278050000004</v>
      </c>
      <c r="J193" s="88">
        <f aca="true" t="shared" si="99" ref="J193:J203">(F193+G193)*97/100*C.S.G.D</f>
        <v>82.67584085624999</v>
      </c>
      <c r="K193" s="88">
        <f aca="true" t="shared" si="100" ref="K193:K203">(F193+G193)*97/100*R.D.S</f>
        <v>8.10547459375</v>
      </c>
      <c r="L193" s="88">
        <f aca="true" t="shared" si="101" ref="L193:L203">IF((F193+G193)-H193&gt;Seuil*BRUT,((F193+G193)-H193)*1/100,0)</f>
        <v>15.438599828125</v>
      </c>
      <c r="M193" s="88">
        <f aca="true" t="shared" si="102" ref="M193:M203">(F193+G193)-(H193+I193+J193+K193+L193)</f>
        <v>1398.733789484375</v>
      </c>
      <c r="N193" s="88">
        <f aca="true" t="shared" si="103" ref="N193:N203">M193*6.55957</f>
        <v>9175.09220348802</v>
      </c>
    </row>
    <row r="194" spans="2:14" ht="10.5" customHeight="1">
      <c r="B194" s="90">
        <v>10</v>
      </c>
      <c r="C194" s="90" t="s">
        <v>24</v>
      </c>
      <c r="D194" s="90">
        <f>FORMULES!B29</f>
        <v>364</v>
      </c>
      <c r="E194" s="90">
        <f>FORMULES!C29</f>
        <v>338</v>
      </c>
      <c r="F194" s="86">
        <f t="shared" si="95"/>
        <v>1544.87125</v>
      </c>
      <c r="G194" s="88">
        <f t="shared" si="96"/>
        <v>46.32</v>
      </c>
      <c r="H194" s="88">
        <f t="shared" si="97"/>
        <v>121.272393125</v>
      </c>
      <c r="I194" s="88">
        <f t="shared" si="98"/>
        <v>37.0429323</v>
      </c>
      <c r="J194" s="88">
        <f t="shared" si="99"/>
        <v>78.71623113749999</v>
      </c>
      <c r="K194" s="88">
        <f t="shared" si="100"/>
        <v>7.7172775625</v>
      </c>
      <c r="L194" s="88">
        <f t="shared" si="101"/>
        <v>14.699188568749998</v>
      </c>
      <c r="M194" s="88">
        <f t="shared" si="102"/>
        <v>1331.74322730625</v>
      </c>
      <c r="N194" s="88">
        <f t="shared" si="103"/>
        <v>8735.662921541258</v>
      </c>
    </row>
    <row r="195" spans="2:14" ht="10.5" customHeight="1">
      <c r="B195" s="90">
        <v>9</v>
      </c>
      <c r="C195" s="90" t="s">
        <v>24</v>
      </c>
      <c r="D195" s="90">
        <f>FORMULES!B30</f>
        <v>348</v>
      </c>
      <c r="E195" s="90">
        <f>FORMULES!C30</f>
        <v>326</v>
      </c>
      <c r="F195" s="86">
        <f t="shared" si="95"/>
        <v>1490.02375</v>
      </c>
      <c r="G195" s="88">
        <f t="shared" si="96"/>
        <v>44.7</v>
      </c>
      <c r="H195" s="88">
        <f t="shared" si="97"/>
        <v>116.966864375</v>
      </c>
      <c r="I195" s="88">
        <f t="shared" si="98"/>
        <v>35.72836890000001</v>
      </c>
      <c r="J195" s="88">
        <f t="shared" si="99"/>
        <v>75.92278391250001</v>
      </c>
      <c r="K195" s="88">
        <f t="shared" si="100"/>
        <v>7.443410187500001</v>
      </c>
      <c r="L195" s="88">
        <f t="shared" si="101"/>
        <v>14.17756885625</v>
      </c>
      <c r="M195" s="88">
        <f t="shared" si="102"/>
        <v>1284.4847537687501</v>
      </c>
      <c r="N195" s="88">
        <f t="shared" si="103"/>
        <v>8425.66765627888</v>
      </c>
    </row>
    <row r="196" spans="2:14" ht="10.5" customHeight="1">
      <c r="B196" s="90">
        <v>8</v>
      </c>
      <c r="C196" s="90" t="s">
        <v>24</v>
      </c>
      <c r="D196" s="90">
        <f>FORMULES!B31</f>
        <v>337</v>
      </c>
      <c r="E196" s="90">
        <f>FORMULES!C31</f>
        <v>319</v>
      </c>
      <c r="F196" s="86">
        <f t="shared" si="95"/>
        <v>1458.0293749999998</v>
      </c>
      <c r="G196" s="88">
        <f t="shared" si="96"/>
        <v>43.74</v>
      </c>
      <c r="H196" s="88">
        <f t="shared" si="97"/>
        <v>114.45530593749999</v>
      </c>
      <c r="I196" s="88">
        <f t="shared" si="98"/>
        <v>34.961191050000004</v>
      </c>
      <c r="J196" s="88">
        <f t="shared" si="99"/>
        <v>74.29253098125</v>
      </c>
      <c r="K196" s="88">
        <f t="shared" si="100"/>
        <v>7.2835814687500005</v>
      </c>
      <c r="L196" s="88">
        <f t="shared" si="101"/>
        <v>13.873140690624998</v>
      </c>
      <c r="M196" s="88">
        <f t="shared" si="102"/>
        <v>1256.9036248718749</v>
      </c>
      <c r="N196" s="88">
        <f t="shared" si="103"/>
        <v>8244.747310600804</v>
      </c>
    </row>
    <row r="197" spans="2:14" ht="10.5" customHeight="1">
      <c r="B197" s="90">
        <v>7</v>
      </c>
      <c r="C197" s="90" t="s">
        <v>24</v>
      </c>
      <c r="D197" s="90">
        <f>FORMULES!B32</f>
        <v>328</v>
      </c>
      <c r="E197" s="90">
        <f>FORMULES!C32</f>
        <v>312</v>
      </c>
      <c r="F197" s="86">
        <f t="shared" si="95"/>
        <v>1426.0349999999999</v>
      </c>
      <c r="G197" s="88">
        <f t="shared" si="96"/>
        <v>42.78</v>
      </c>
      <c r="H197" s="88">
        <f t="shared" si="97"/>
        <v>111.94374749999999</v>
      </c>
      <c r="I197" s="88">
        <f t="shared" si="98"/>
        <v>34.1940132</v>
      </c>
      <c r="J197" s="88">
        <f t="shared" si="99"/>
        <v>72.66227805</v>
      </c>
      <c r="K197" s="88">
        <f t="shared" si="100"/>
        <v>7.12375275</v>
      </c>
      <c r="L197" s="88">
        <f t="shared" si="101"/>
        <v>13.568712524999999</v>
      </c>
      <c r="M197" s="88">
        <f t="shared" si="102"/>
        <v>1229.3224959749998</v>
      </c>
      <c r="N197" s="88">
        <f t="shared" si="103"/>
        <v>8063.8269649227295</v>
      </c>
    </row>
    <row r="198" spans="2:14" ht="10.5" customHeight="1">
      <c r="B198" s="90">
        <v>6</v>
      </c>
      <c r="C198" s="90" t="s">
        <v>26</v>
      </c>
      <c r="D198" s="90">
        <f>FORMULES!B33</f>
        <v>318</v>
      </c>
      <c r="E198" s="90">
        <f>FORMULES!C33</f>
        <v>305</v>
      </c>
      <c r="F198" s="86">
        <f t="shared" si="95"/>
        <v>1394.0406249999999</v>
      </c>
      <c r="G198" s="88">
        <f t="shared" si="96"/>
        <v>41.82</v>
      </c>
      <c r="H198" s="88">
        <f t="shared" si="97"/>
        <v>109.43218906249999</v>
      </c>
      <c r="I198" s="88">
        <f t="shared" si="98"/>
        <v>33.42683535</v>
      </c>
      <c r="J198" s="88">
        <f t="shared" si="99"/>
        <v>71.03202511874998</v>
      </c>
      <c r="K198" s="88">
        <f t="shared" si="100"/>
        <v>6.963924031249999</v>
      </c>
      <c r="L198" s="88">
        <f t="shared" si="101"/>
        <v>13.264284359374999</v>
      </c>
      <c r="M198" s="88">
        <f t="shared" si="102"/>
        <v>1201.7413670781248</v>
      </c>
      <c r="N198" s="88">
        <f t="shared" si="103"/>
        <v>7882.906619244654</v>
      </c>
    </row>
    <row r="199" spans="2:14" ht="10.5" customHeight="1">
      <c r="B199" s="90">
        <v>5</v>
      </c>
      <c r="C199" s="90" t="s">
        <v>26</v>
      </c>
      <c r="D199" s="90">
        <f>FORMULES!B34</f>
        <v>310</v>
      </c>
      <c r="E199" s="90">
        <f>FORMULES!C34</f>
        <v>300</v>
      </c>
      <c r="F199" s="86">
        <f t="shared" si="95"/>
        <v>1371.1875</v>
      </c>
      <c r="G199" s="88">
        <f t="shared" si="96"/>
        <v>41.13</v>
      </c>
      <c r="H199" s="88">
        <f t="shared" si="97"/>
        <v>107.63821875000001</v>
      </c>
      <c r="I199" s="88">
        <f t="shared" si="98"/>
        <v>32.8787514</v>
      </c>
      <c r="J199" s="88">
        <f t="shared" si="99"/>
        <v>69.867346725</v>
      </c>
      <c r="K199" s="88">
        <f t="shared" si="100"/>
        <v>6.849739875</v>
      </c>
      <c r="L199" s="88">
        <f t="shared" si="101"/>
        <v>0</v>
      </c>
      <c r="M199" s="88">
        <f t="shared" si="102"/>
        <v>1195.08344325</v>
      </c>
      <c r="N199" s="88">
        <f t="shared" si="103"/>
        <v>7839.233501839403</v>
      </c>
    </row>
    <row r="200" spans="2:14" ht="10.5" customHeight="1">
      <c r="B200" s="90">
        <v>4</v>
      </c>
      <c r="C200" s="90" t="s">
        <v>26</v>
      </c>
      <c r="D200" s="90">
        <f>FORMULES!B35</f>
        <v>303</v>
      </c>
      <c r="E200" s="90">
        <f>FORMULES!C35</f>
        <v>295</v>
      </c>
      <c r="F200" s="86">
        <f t="shared" si="95"/>
        <v>1348.334375</v>
      </c>
      <c r="G200" s="88">
        <f t="shared" si="96"/>
        <v>40.86138749999999</v>
      </c>
      <c r="H200" s="88">
        <f t="shared" si="97"/>
        <v>105.8442484375</v>
      </c>
      <c r="I200" s="88">
        <f t="shared" si="98"/>
        <v>32.340477351000004</v>
      </c>
      <c r="J200" s="88">
        <f t="shared" si="99"/>
        <v>68.72351437087501</v>
      </c>
      <c r="K200" s="88">
        <f t="shared" si="100"/>
        <v>6.737599448125001</v>
      </c>
      <c r="L200" s="88">
        <f t="shared" si="101"/>
        <v>0</v>
      </c>
      <c r="M200" s="88">
        <f t="shared" si="102"/>
        <v>1175.5499228925</v>
      </c>
      <c r="N200" s="88">
        <f t="shared" si="103"/>
        <v>7711.102007707957</v>
      </c>
    </row>
    <row r="201" spans="2:14" ht="10.5" customHeight="1">
      <c r="B201" s="90">
        <v>3</v>
      </c>
      <c r="C201" s="90" t="s">
        <v>27</v>
      </c>
      <c r="D201" s="90">
        <f>FORMULES!B36</f>
        <v>299</v>
      </c>
      <c r="E201" s="90">
        <f>FORMULES!C36</f>
        <v>292</v>
      </c>
      <c r="F201" s="86">
        <f t="shared" si="95"/>
        <v>1334.6225</v>
      </c>
      <c r="G201" s="88">
        <f t="shared" si="96"/>
        <v>40.86138749999999</v>
      </c>
      <c r="H201" s="88">
        <f t="shared" si="97"/>
        <v>104.76786625</v>
      </c>
      <c r="I201" s="88">
        <f t="shared" si="98"/>
        <v>32.021264901</v>
      </c>
      <c r="J201" s="88">
        <f t="shared" si="99"/>
        <v>68.045187914625</v>
      </c>
      <c r="K201" s="88">
        <f t="shared" si="100"/>
        <v>6.671096854375</v>
      </c>
      <c r="L201" s="88">
        <f t="shared" si="101"/>
        <v>0</v>
      </c>
      <c r="M201" s="88">
        <f t="shared" si="102"/>
        <v>1163.9784715800001</v>
      </c>
      <c r="N201" s="88">
        <f t="shared" si="103"/>
        <v>7635.198262822021</v>
      </c>
    </row>
    <row r="202" spans="2:14" ht="10.5" customHeight="1">
      <c r="B202" s="90">
        <v>2</v>
      </c>
      <c r="C202" s="90" t="s">
        <v>27</v>
      </c>
      <c r="D202" s="90">
        <f>FORMULES!B37</f>
        <v>298</v>
      </c>
      <c r="E202" s="90">
        <f>FORMULES!C37</f>
        <v>291</v>
      </c>
      <c r="F202" s="86">
        <f t="shared" si="95"/>
        <v>1330.0518749999999</v>
      </c>
      <c r="G202" s="88">
        <f t="shared" si="96"/>
        <v>40.86138749999999</v>
      </c>
      <c r="H202" s="88">
        <f t="shared" si="97"/>
        <v>104.40907218749999</v>
      </c>
      <c r="I202" s="88">
        <f t="shared" si="98"/>
        <v>31.914860751000006</v>
      </c>
      <c r="J202" s="88">
        <f t="shared" si="99"/>
        <v>67.819079095875</v>
      </c>
      <c r="K202" s="88">
        <f t="shared" si="100"/>
        <v>6.648929323125001</v>
      </c>
      <c r="L202" s="88">
        <f t="shared" si="101"/>
        <v>0</v>
      </c>
      <c r="M202" s="88">
        <f t="shared" si="102"/>
        <v>1160.1213211425</v>
      </c>
      <c r="N202" s="88">
        <f t="shared" si="103"/>
        <v>7609.8970145267085</v>
      </c>
    </row>
    <row r="203" spans="2:14" ht="10.5" customHeight="1">
      <c r="B203" s="90">
        <v>1</v>
      </c>
      <c r="C203" s="90" t="s">
        <v>28</v>
      </c>
      <c r="D203" s="90">
        <f>FORMULES!B38</f>
        <v>297</v>
      </c>
      <c r="E203" s="162">
        <f>FORMULES!C38</f>
        <v>290</v>
      </c>
      <c r="F203" s="86">
        <f t="shared" si="95"/>
        <v>1325.48125</v>
      </c>
      <c r="G203" s="88">
        <f t="shared" si="96"/>
        <v>40.86138749999999</v>
      </c>
      <c r="H203" s="88">
        <f t="shared" si="97"/>
        <v>104.050278125</v>
      </c>
      <c r="I203" s="88">
        <f t="shared" si="98"/>
        <v>31.808456601000007</v>
      </c>
      <c r="J203" s="88">
        <f t="shared" si="99"/>
        <v>67.592970277125</v>
      </c>
      <c r="K203" s="88">
        <f t="shared" si="100"/>
        <v>6.626761791875001</v>
      </c>
      <c r="L203" s="88">
        <f t="shared" si="101"/>
        <v>0</v>
      </c>
      <c r="M203" s="88">
        <f t="shared" si="102"/>
        <v>1156.2641707050002</v>
      </c>
      <c r="N203" s="88">
        <f t="shared" si="103"/>
        <v>7584.595766231398</v>
      </c>
    </row>
    <row r="204" spans="2:14" ht="10.5" customHeight="1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2:12" ht="10.5" customHeight="1">
      <c r="B205" s="298" t="str">
        <f>+FORMULES!E5</f>
        <v> -- Indemnité  de  Résidence  plancher  INM  298 ----- Prix point mensuel net : 3,857 euros (I.R. non comprise)</v>
      </c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</row>
    <row r="206" spans="6:7" ht="10.5" customHeight="1">
      <c r="F206" s="5"/>
      <c r="G206" s="5"/>
    </row>
  </sheetData>
  <mergeCells count="28">
    <mergeCell ref="D166:J166"/>
    <mergeCell ref="D179:K179"/>
    <mergeCell ref="D192:I192"/>
    <mergeCell ref="B205:L205"/>
    <mergeCell ref="B146:M146"/>
    <mergeCell ref="B148:M148"/>
    <mergeCell ref="B151:E151"/>
    <mergeCell ref="D156:L156"/>
    <mergeCell ref="D112:K112"/>
    <mergeCell ref="D125:I125"/>
    <mergeCell ref="B138:L138"/>
    <mergeCell ref="B144:M144"/>
    <mergeCell ref="B83:E83"/>
    <mergeCell ref="I83:L83"/>
    <mergeCell ref="D88:L88"/>
    <mergeCell ref="D99:J99"/>
    <mergeCell ref="C66:M66"/>
    <mergeCell ref="B76:M76"/>
    <mergeCell ref="B78:M78"/>
    <mergeCell ref="B80:M80"/>
    <mergeCell ref="E17:L17"/>
    <mergeCell ref="E27:K27"/>
    <mergeCell ref="E40:L40"/>
    <mergeCell ref="E53:J53"/>
    <mergeCell ref="C5:M5"/>
    <mergeCell ref="C7:M7"/>
    <mergeCell ref="C12:F12"/>
    <mergeCell ref="I12:L12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N173"/>
  <sheetViews>
    <sheetView workbookViewId="0" topLeftCell="A166">
      <selection activeCell="M4" sqref="M4"/>
    </sheetView>
  </sheetViews>
  <sheetFormatPr defaultColWidth="11.421875" defaultRowHeight="12.75"/>
  <cols>
    <col min="1" max="1" width="6.7109375" style="0" customWidth="1"/>
    <col min="2" max="2" width="4.140625" style="5" customWidth="1"/>
    <col min="3" max="3" width="7.28125" style="5" customWidth="1"/>
    <col min="4" max="4" width="3.57421875" style="5" customWidth="1"/>
    <col min="5" max="5" width="3.7109375" style="5" customWidth="1"/>
    <col min="6" max="7" width="7.8515625" style="5" customWidth="1"/>
    <col min="8" max="8" width="10.28125" style="5" customWidth="1"/>
    <col min="9" max="10" width="5.7109375" style="5" customWidth="1"/>
    <col min="11" max="11" width="6.28125" style="5" customWidth="1"/>
    <col min="12" max="12" width="8.7109375" style="5" customWidth="1"/>
    <col min="13" max="13" width="8.7109375" style="38" customWidth="1"/>
    <col min="14" max="14" width="7.8515625" style="0" customWidth="1"/>
  </cols>
  <sheetData>
    <row r="4" ht="12.75">
      <c r="M4" s="146"/>
    </row>
    <row r="5" spans="2:13" ht="19.5" customHeight="1">
      <c r="B5" s="290" t="s">
        <v>93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/>
    </row>
    <row r="7" spans="2:13" ht="12.75"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175"/>
    </row>
    <row r="8" spans="2:13" ht="12.75">
      <c r="B8"/>
      <c r="C8"/>
      <c r="D8"/>
      <c r="E8"/>
      <c r="F8"/>
      <c r="G8"/>
      <c r="H8"/>
      <c r="I8"/>
      <c r="J8" s="41"/>
      <c r="K8" s="41"/>
      <c r="L8" s="41"/>
      <c r="M8" s="41"/>
    </row>
    <row r="9" spans="2:12" s="23" customFormat="1" ht="12.75" customHeight="1">
      <c r="B9" s="291" t="s">
        <v>94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</row>
    <row r="10" spans="2:13" ht="12.75">
      <c r="B10"/>
      <c r="C10"/>
      <c r="D10"/>
      <c r="E10"/>
      <c r="F10"/>
      <c r="G10"/>
      <c r="H10"/>
      <c r="I10"/>
      <c r="J10" s="41"/>
      <c r="K10" s="41"/>
      <c r="L10" s="41"/>
      <c r="M10" s="41"/>
    </row>
    <row r="11" spans="2:13" ht="12.75">
      <c r="B11"/>
      <c r="C11"/>
      <c r="D11"/>
      <c r="E11" s="41"/>
      <c r="F11" s="41"/>
      <c r="G11" s="41"/>
      <c r="H11" s="41"/>
      <c r="I11" s="41"/>
      <c r="J11" s="41"/>
      <c r="K11" s="41"/>
      <c r="L11" s="41"/>
      <c r="M11" s="41"/>
    </row>
    <row r="12" spans="7:13" ht="12.75">
      <c r="G12" s="292" t="s">
        <v>36</v>
      </c>
      <c r="H12" s="292"/>
      <c r="I12" s="292"/>
      <c r="J12" s="292"/>
      <c r="K12" s="292"/>
      <c r="L12" s="44">
        <f>DATE</f>
        <v>39722</v>
      </c>
      <c r="M12"/>
    </row>
    <row r="13" spans="2:13" ht="10.5" customHeight="1">
      <c r="B13" s="297" t="s">
        <v>95</v>
      </c>
      <c r="C13" s="297"/>
      <c r="D13" s="297"/>
      <c r="E13" s="297"/>
      <c r="F13" s="176"/>
      <c r="G13" s="176"/>
      <c r="H13" s="176"/>
      <c r="I13" s="176"/>
      <c r="J13" s="176"/>
      <c r="K13" s="176"/>
      <c r="L13" s="48"/>
      <c r="M13"/>
    </row>
    <row r="14" spans="2:13" ht="10.5" customHeight="1">
      <c r="B14" s="177"/>
      <c r="C14" s="110"/>
      <c r="D14" s="110"/>
      <c r="E14" s="110"/>
      <c r="F14" s="110"/>
      <c r="G14" s="110"/>
      <c r="H14" s="110"/>
      <c r="I14" s="110"/>
      <c r="J14" s="110"/>
      <c r="K14" s="110"/>
      <c r="L14" s="74"/>
      <c r="M14"/>
    </row>
    <row r="15" spans="2:13" ht="10.5" customHeight="1">
      <c r="B15" s="177"/>
      <c r="C15" s="110"/>
      <c r="F15" s="52" t="s">
        <v>37</v>
      </c>
      <c r="G15" s="53"/>
      <c r="H15" s="53"/>
      <c r="I15" s="53"/>
      <c r="J15" s="53"/>
      <c r="K15" s="54"/>
      <c r="L15" s="55" t="s">
        <v>37</v>
      </c>
      <c r="M15" s="56" t="s">
        <v>38</v>
      </c>
    </row>
    <row r="16" spans="2:13" ht="10.5" customHeight="1">
      <c r="B16" s="57" t="s">
        <v>39</v>
      </c>
      <c r="C16" s="57" t="s">
        <v>87</v>
      </c>
      <c r="D16" s="57" t="s">
        <v>20</v>
      </c>
      <c r="E16" s="58" t="s">
        <v>21</v>
      </c>
      <c r="F16" s="59" t="s">
        <v>41</v>
      </c>
      <c r="G16" s="130" t="s">
        <v>4</v>
      </c>
      <c r="H16" s="57" t="s">
        <v>42</v>
      </c>
      <c r="I16" s="57" t="s">
        <v>42</v>
      </c>
      <c r="J16" s="57" t="s">
        <v>43</v>
      </c>
      <c r="K16" s="57" t="s">
        <v>44</v>
      </c>
      <c r="L16" s="61" t="s">
        <v>45</v>
      </c>
      <c r="M16" s="62" t="s">
        <v>46</v>
      </c>
    </row>
    <row r="17" spans="2:13" ht="10.5" customHeight="1">
      <c r="B17" s="63"/>
      <c r="C17" s="63" t="s">
        <v>47</v>
      </c>
      <c r="D17" s="63"/>
      <c r="E17" s="64"/>
      <c r="F17" s="65" t="s">
        <v>48</v>
      </c>
      <c r="G17" s="66">
        <v>0.0785</v>
      </c>
      <c r="H17" s="67">
        <v>0.024</v>
      </c>
      <c r="I17" s="67">
        <v>0.051</v>
      </c>
      <c r="J17" s="67">
        <v>0.005</v>
      </c>
      <c r="K17" s="67">
        <v>0.01</v>
      </c>
      <c r="L17" s="68" t="s">
        <v>48</v>
      </c>
      <c r="M17" s="69"/>
    </row>
    <row r="18" spans="2:13" ht="12.75">
      <c r="B18" s="91"/>
      <c r="C18" s="60"/>
      <c r="D18" s="98"/>
      <c r="E18" s="98"/>
      <c r="F18" s="178"/>
      <c r="G18" s="179"/>
      <c r="H18" s="179"/>
      <c r="I18" s="179"/>
      <c r="J18" s="179"/>
      <c r="K18" s="179"/>
      <c r="L18" s="180"/>
      <c r="M18" s="75"/>
    </row>
    <row r="19" spans="2:13" ht="10.5" customHeight="1">
      <c r="B19" s="76"/>
      <c r="C19" s="77"/>
      <c r="D19" s="293" t="s">
        <v>96</v>
      </c>
      <c r="E19" s="293"/>
      <c r="F19" s="293"/>
      <c r="G19" s="293"/>
      <c r="H19" s="293"/>
      <c r="I19" s="293"/>
      <c r="J19" s="293"/>
      <c r="K19" s="293"/>
      <c r="L19" s="181"/>
      <c r="M19" s="88"/>
    </row>
    <row r="20" spans="2:13" ht="10.5" customHeight="1">
      <c r="B20" s="91"/>
      <c r="C20" s="60"/>
      <c r="D20" s="182"/>
      <c r="E20" s="98"/>
      <c r="F20" s="98"/>
      <c r="G20" s="98"/>
      <c r="H20" s="98"/>
      <c r="I20" s="98"/>
      <c r="J20" s="98"/>
      <c r="K20" s="98"/>
      <c r="L20" s="74"/>
      <c r="M20" s="88"/>
    </row>
    <row r="21" spans="2:13" ht="10.5" customHeight="1">
      <c r="B21" s="90">
        <v>7</v>
      </c>
      <c r="C21" s="90"/>
      <c r="D21" s="90">
        <v>612</v>
      </c>
      <c r="E21" s="91">
        <v>514</v>
      </c>
      <c r="F21" s="86">
        <f aca="true" t="shared" si="0" ref="F21:F27">E21*PA/12</f>
        <v>2349.30125</v>
      </c>
      <c r="G21" s="87">
        <f aca="true" t="shared" si="1" ref="G21:G27">F21*pension</f>
        <v>184.420148125</v>
      </c>
      <c r="H21" s="88">
        <f aca="true" t="shared" si="2" ref="H21:H27">(F21*97/100)*C.S.G.N.D</f>
        <v>54.69173310000001</v>
      </c>
      <c r="I21" s="88">
        <f aca="true" t="shared" si="3" ref="I21:I27">F21*97/100*C.S.G.D</f>
        <v>116.2199328375</v>
      </c>
      <c r="J21" s="88">
        <f aca="true" t="shared" si="4" ref="J21:J27">F21*97/100*R.D.S</f>
        <v>11.3941110625</v>
      </c>
      <c r="K21" s="88">
        <f aca="true" t="shared" si="5" ref="K21:K27">IF(F21-G21&gt;Seuil*BRUT,(F21-G21)*1/100,0)</f>
        <v>21.64881101875</v>
      </c>
      <c r="L21" s="89">
        <f aca="true" t="shared" si="6" ref="L21:L27">F21-(G21+H21+I21+J21+K21)</f>
        <v>1960.92651385625</v>
      </c>
      <c r="M21" s="88">
        <f aca="true" t="shared" si="7" ref="M21:M27">L21*6.55957</f>
        <v>12862.834732496041</v>
      </c>
    </row>
    <row r="22" spans="2:13" ht="10.5" customHeight="1">
      <c r="B22" s="90">
        <v>6</v>
      </c>
      <c r="C22" s="90" t="s">
        <v>24</v>
      </c>
      <c r="D22" s="90">
        <v>580</v>
      </c>
      <c r="E22" s="91">
        <v>490</v>
      </c>
      <c r="F22" s="86">
        <f t="shared" si="0"/>
        <v>2239.60625</v>
      </c>
      <c r="G22" s="87">
        <f t="shared" si="1"/>
        <v>175.80909062499998</v>
      </c>
      <c r="H22" s="88">
        <f t="shared" si="2"/>
        <v>52.1380335</v>
      </c>
      <c r="I22" s="88">
        <f t="shared" si="3"/>
        <v>110.79332118749998</v>
      </c>
      <c r="J22" s="88">
        <f t="shared" si="4"/>
        <v>10.8620903125</v>
      </c>
      <c r="K22" s="88">
        <f t="shared" si="5"/>
        <v>20.63797159375</v>
      </c>
      <c r="L22" s="89">
        <f t="shared" si="6"/>
        <v>1869.3657427812498</v>
      </c>
      <c r="M22" s="88">
        <f t="shared" si="7"/>
        <v>12262.235445375602</v>
      </c>
    </row>
    <row r="23" spans="2:13" ht="10.5" customHeight="1">
      <c r="B23" s="90">
        <v>5</v>
      </c>
      <c r="C23" s="90" t="s">
        <v>26</v>
      </c>
      <c r="D23" s="90">
        <v>549</v>
      </c>
      <c r="E23" s="91">
        <v>467</v>
      </c>
      <c r="F23" s="86">
        <f t="shared" si="0"/>
        <v>2134.481875</v>
      </c>
      <c r="G23" s="87">
        <f t="shared" si="1"/>
        <v>167.5568271875</v>
      </c>
      <c r="H23" s="88">
        <f t="shared" si="2"/>
        <v>49.69073805</v>
      </c>
      <c r="I23" s="88">
        <f t="shared" si="3"/>
        <v>105.59281835624999</v>
      </c>
      <c r="J23" s="88">
        <f t="shared" si="4"/>
        <v>10.35223709375</v>
      </c>
      <c r="K23" s="88">
        <f t="shared" si="5"/>
        <v>19.669250478125</v>
      </c>
      <c r="L23" s="89">
        <f t="shared" si="6"/>
        <v>1781.620003834375</v>
      </c>
      <c r="M23" s="88">
        <f t="shared" si="7"/>
        <v>11686.66112855185</v>
      </c>
    </row>
    <row r="24" spans="2:13" ht="10.5" customHeight="1">
      <c r="B24" s="90">
        <v>4</v>
      </c>
      <c r="C24" s="90" t="s">
        <v>26</v>
      </c>
      <c r="D24" s="90">
        <v>518</v>
      </c>
      <c r="E24" s="91">
        <v>445</v>
      </c>
      <c r="F24" s="86">
        <f t="shared" si="0"/>
        <v>2033.9281249999997</v>
      </c>
      <c r="G24" s="87">
        <f t="shared" si="1"/>
        <v>159.66335781249998</v>
      </c>
      <c r="H24" s="88">
        <f t="shared" si="2"/>
        <v>47.34984675</v>
      </c>
      <c r="I24" s="88">
        <f t="shared" si="3"/>
        <v>100.61842434374998</v>
      </c>
      <c r="J24" s="88">
        <f t="shared" si="4"/>
        <v>9.86455140625</v>
      </c>
      <c r="K24" s="88">
        <f t="shared" si="5"/>
        <v>18.742647671874998</v>
      </c>
      <c r="L24" s="89">
        <f t="shared" si="6"/>
        <v>1697.6892970156248</v>
      </c>
      <c r="M24" s="88">
        <f t="shared" si="7"/>
        <v>11136.111782024782</v>
      </c>
    </row>
    <row r="25" spans="2:13" ht="10.5" customHeight="1">
      <c r="B25" s="90">
        <v>3</v>
      </c>
      <c r="C25" s="90" t="s">
        <v>97</v>
      </c>
      <c r="D25" s="90">
        <v>487</v>
      </c>
      <c r="E25" s="91">
        <v>421</v>
      </c>
      <c r="F25" s="86">
        <f t="shared" si="0"/>
        <v>1924.2331249999997</v>
      </c>
      <c r="G25" s="87">
        <f t="shared" si="1"/>
        <v>151.0523003125</v>
      </c>
      <c r="H25" s="88">
        <f t="shared" si="2"/>
        <v>44.796147149999996</v>
      </c>
      <c r="I25" s="88">
        <f t="shared" si="3"/>
        <v>95.19181269374998</v>
      </c>
      <c r="J25" s="88">
        <f t="shared" si="4"/>
        <v>9.332530656249999</v>
      </c>
      <c r="K25" s="88">
        <f t="shared" si="5"/>
        <v>17.731808246874998</v>
      </c>
      <c r="L25" s="89">
        <f t="shared" si="6"/>
        <v>1606.1285259406247</v>
      </c>
      <c r="M25" s="88">
        <f t="shared" si="7"/>
        <v>10535.512494904344</v>
      </c>
    </row>
    <row r="26" spans="2:13" ht="10.5" customHeight="1">
      <c r="B26" s="90">
        <v>2</v>
      </c>
      <c r="C26" s="90" t="s">
        <v>97</v>
      </c>
      <c r="D26" s="90">
        <v>453</v>
      </c>
      <c r="E26" s="91">
        <v>397</v>
      </c>
      <c r="F26" s="86">
        <f t="shared" si="0"/>
        <v>1814.538125</v>
      </c>
      <c r="G26" s="87">
        <f t="shared" si="1"/>
        <v>142.4412428125</v>
      </c>
      <c r="H26" s="88">
        <f t="shared" si="2"/>
        <v>42.24244755</v>
      </c>
      <c r="I26" s="88">
        <f t="shared" si="3"/>
        <v>89.76520104374998</v>
      </c>
      <c r="J26" s="88">
        <f t="shared" si="4"/>
        <v>8.80050990625</v>
      </c>
      <c r="K26" s="88">
        <f t="shared" si="5"/>
        <v>16.720968821875</v>
      </c>
      <c r="L26" s="89">
        <f t="shared" si="6"/>
        <v>1514.567754865625</v>
      </c>
      <c r="M26" s="88">
        <f t="shared" si="7"/>
        <v>9934.913207783908</v>
      </c>
    </row>
    <row r="27" spans="2:13" ht="10.5" customHeight="1">
      <c r="B27" s="90">
        <v>1</v>
      </c>
      <c r="C27" s="90" t="s">
        <v>27</v>
      </c>
      <c r="D27" s="90">
        <v>425</v>
      </c>
      <c r="E27" s="91">
        <v>377</v>
      </c>
      <c r="F27" s="86">
        <f t="shared" si="0"/>
        <v>1723.125625</v>
      </c>
      <c r="G27" s="87">
        <f t="shared" si="1"/>
        <v>135.2653615625</v>
      </c>
      <c r="H27" s="88">
        <f t="shared" si="2"/>
        <v>40.11436455</v>
      </c>
      <c r="I27" s="88">
        <f t="shared" si="3"/>
        <v>85.24302466874998</v>
      </c>
      <c r="J27" s="88">
        <f t="shared" si="4"/>
        <v>8.357159281249999</v>
      </c>
      <c r="K27" s="88">
        <f t="shared" si="5"/>
        <v>15.878602634375</v>
      </c>
      <c r="L27" s="89">
        <f t="shared" si="6"/>
        <v>1438.267112303125</v>
      </c>
      <c r="M27" s="88">
        <f t="shared" si="7"/>
        <v>9434.413801850209</v>
      </c>
    </row>
    <row r="28" spans="2:13" ht="10.5" customHeight="1">
      <c r="B28" s="91"/>
      <c r="C28" s="60"/>
      <c r="D28" s="99"/>
      <c r="E28" s="60"/>
      <c r="F28" s="93"/>
      <c r="G28" s="93"/>
      <c r="H28" s="93"/>
      <c r="I28" s="93"/>
      <c r="J28" s="93"/>
      <c r="K28" s="93"/>
      <c r="L28" s="74"/>
      <c r="M28" s="88"/>
    </row>
    <row r="29" spans="2:13" ht="10.5" customHeight="1">
      <c r="B29" s="76"/>
      <c r="C29" s="77"/>
      <c r="D29" s="293" t="s">
        <v>98</v>
      </c>
      <c r="E29" s="293"/>
      <c r="F29" s="293"/>
      <c r="G29" s="293"/>
      <c r="H29" s="293"/>
      <c r="I29" s="293"/>
      <c r="J29" s="293"/>
      <c r="K29" s="293"/>
      <c r="L29" s="181"/>
      <c r="M29" s="88"/>
    </row>
    <row r="30" spans="2:13" ht="10.5" customHeight="1">
      <c r="B30" s="91"/>
      <c r="C30" s="60"/>
      <c r="D30" s="182"/>
      <c r="E30" s="98"/>
      <c r="F30" s="92"/>
      <c r="G30" s="183"/>
      <c r="H30" s="183"/>
      <c r="I30" s="183"/>
      <c r="J30" s="183"/>
      <c r="K30" s="183"/>
      <c r="L30" s="74"/>
      <c r="M30" s="88"/>
    </row>
    <row r="31" spans="2:13" ht="10.5" customHeight="1">
      <c r="B31" s="90">
        <v>8</v>
      </c>
      <c r="C31" s="184"/>
      <c r="D31" s="90">
        <v>579</v>
      </c>
      <c r="E31" s="91">
        <v>489</v>
      </c>
      <c r="F31" s="86">
        <f aca="true" t="shared" si="8" ref="F31:F38">E31*PA/12</f>
        <v>2235.035625</v>
      </c>
      <c r="G31" s="87">
        <f aca="true" t="shared" si="9" ref="G31:G38">F31*pension</f>
        <v>175.4502965625</v>
      </c>
      <c r="H31" s="88">
        <f aca="true" t="shared" si="10" ref="H31:H38">(F31*97/100)*C.S.G.N.D</f>
        <v>52.03162935</v>
      </c>
      <c r="I31" s="88">
        <f aca="true" t="shared" si="11" ref="I31:I38">F31*97/100*C.S.G.D</f>
        <v>110.56721236874999</v>
      </c>
      <c r="J31" s="88">
        <f aca="true" t="shared" si="12" ref="J31:J38">F31*97/100*R.D.S</f>
        <v>10.83992278125</v>
      </c>
      <c r="K31" s="88">
        <f aca="true" t="shared" si="13" ref="K31:K38">IF(F31-G31&gt;Seuil*BRUT,(F31-G31)*1/100,0)</f>
        <v>20.595853284374996</v>
      </c>
      <c r="L31" s="89">
        <f aca="true" t="shared" si="14" ref="L31:L38">F31-(G31+H31+I31+J31+K31)</f>
        <v>1865.550710653125</v>
      </c>
      <c r="M31" s="88">
        <f aca="true" t="shared" si="15" ref="M31:M38">L31*6.55957</f>
        <v>12237.210475078919</v>
      </c>
    </row>
    <row r="32" spans="2:13" ht="10.5" customHeight="1">
      <c r="B32" s="90">
        <v>7</v>
      </c>
      <c r="C32" s="90" t="s">
        <v>24</v>
      </c>
      <c r="D32" s="90">
        <v>547</v>
      </c>
      <c r="E32" s="91">
        <v>465</v>
      </c>
      <c r="F32" s="86">
        <f t="shared" si="8"/>
        <v>2125.340625</v>
      </c>
      <c r="G32" s="87">
        <f t="shared" si="9"/>
        <v>166.83923906249998</v>
      </c>
      <c r="H32" s="88">
        <f t="shared" si="10"/>
        <v>49.47792975</v>
      </c>
      <c r="I32" s="88">
        <f t="shared" si="11"/>
        <v>105.14060071875</v>
      </c>
      <c r="J32" s="88">
        <f t="shared" si="12"/>
        <v>10.30790203125</v>
      </c>
      <c r="K32" s="88">
        <f t="shared" si="13"/>
        <v>19.585013859375</v>
      </c>
      <c r="L32" s="89">
        <f t="shared" si="14"/>
        <v>1773.989939578125</v>
      </c>
      <c r="M32" s="88">
        <f t="shared" si="15"/>
        <v>11636.61118795848</v>
      </c>
    </row>
    <row r="33" spans="2:13" ht="10.5" customHeight="1">
      <c r="B33" s="90">
        <v>6</v>
      </c>
      <c r="C33" s="90" t="s">
        <v>26</v>
      </c>
      <c r="D33" s="90">
        <v>516</v>
      </c>
      <c r="E33" s="91">
        <v>443</v>
      </c>
      <c r="F33" s="86">
        <f t="shared" si="8"/>
        <v>2024.7868749999998</v>
      </c>
      <c r="G33" s="87">
        <f t="shared" si="9"/>
        <v>158.9457696875</v>
      </c>
      <c r="H33" s="88">
        <f t="shared" si="10"/>
        <v>47.13703844999999</v>
      </c>
      <c r="I33" s="88">
        <f t="shared" si="11"/>
        <v>100.16620670624998</v>
      </c>
      <c r="J33" s="88">
        <f t="shared" si="12"/>
        <v>9.82021634375</v>
      </c>
      <c r="K33" s="88">
        <f t="shared" si="13"/>
        <v>18.658411053124997</v>
      </c>
      <c r="L33" s="89">
        <f t="shared" si="14"/>
        <v>1690.059232759375</v>
      </c>
      <c r="M33" s="88">
        <f t="shared" si="15"/>
        <v>11086.061841431412</v>
      </c>
    </row>
    <row r="34" spans="2:13" ht="10.5" customHeight="1">
      <c r="B34" s="90">
        <v>5</v>
      </c>
      <c r="C34" s="90" t="s">
        <v>26</v>
      </c>
      <c r="D34" s="90">
        <v>485</v>
      </c>
      <c r="E34" s="91">
        <v>420</v>
      </c>
      <c r="F34" s="86">
        <f t="shared" si="8"/>
        <v>1919.6624999999997</v>
      </c>
      <c r="G34" s="87">
        <f t="shared" si="9"/>
        <v>150.69350624999998</v>
      </c>
      <c r="H34" s="88">
        <f t="shared" si="10"/>
        <v>44.68974299999999</v>
      </c>
      <c r="I34" s="88">
        <f t="shared" si="11"/>
        <v>94.96570387499999</v>
      </c>
      <c r="J34" s="88">
        <f t="shared" si="12"/>
        <v>9.310363124999999</v>
      </c>
      <c r="K34" s="88">
        <f t="shared" si="13"/>
        <v>17.6896899375</v>
      </c>
      <c r="L34" s="89">
        <f t="shared" si="14"/>
        <v>1602.3134938124997</v>
      </c>
      <c r="M34" s="88">
        <f t="shared" si="15"/>
        <v>10510.487524607659</v>
      </c>
    </row>
    <row r="35" spans="2:13" ht="10.5" customHeight="1">
      <c r="B35" s="90">
        <v>4</v>
      </c>
      <c r="C35" s="90" t="s">
        <v>97</v>
      </c>
      <c r="D35" s="90">
        <v>463</v>
      </c>
      <c r="E35" s="91">
        <v>405</v>
      </c>
      <c r="F35" s="86">
        <f t="shared" si="8"/>
        <v>1851.1031249999999</v>
      </c>
      <c r="G35" s="87">
        <f t="shared" si="9"/>
        <v>145.3115953125</v>
      </c>
      <c r="H35" s="88">
        <f t="shared" si="10"/>
        <v>43.09368075</v>
      </c>
      <c r="I35" s="88">
        <f t="shared" si="11"/>
        <v>91.57407159374999</v>
      </c>
      <c r="J35" s="88">
        <f t="shared" si="12"/>
        <v>8.97785015625</v>
      </c>
      <c r="K35" s="88">
        <f t="shared" si="13"/>
        <v>17.057915296875</v>
      </c>
      <c r="L35" s="89">
        <f t="shared" si="14"/>
        <v>1545.0880118906248</v>
      </c>
      <c r="M35" s="88">
        <f t="shared" si="15"/>
        <v>10135.112970157386</v>
      </c>
    </row>
    <row r="36" spans="2:13" ht="10.5" customHeight="1">
      <c r="B36" s="90">
        <v>3</v>
      </c>
      <c r="C36" s="90" t="s">
        <v>27</v>
      </c>
      <c r="D36" s="90">
        <v>436</v>
      </c>
      <c r="E36" s="91">
        <v>384</v>
      </c>
      <c r="F36" s="86">
        <f t="shared" si="8"/>
        <v>1755.12</v>
      </c>
      <c r="G36" s="87">
        <f t="shared" si="9"/>
        <v>137.77692</v>
      </c>
      <c r="H36" s="88">
        <f t="shared" si="10"/>
        <v>40.8591936</v>
      </c>
      <c r="I36" s="88">
        <f t="shared" si="11"/>
        <v>86.82578639999998</v>
      </c>
      <c r="J36" s="88">
        <f t="shared" si="12"/>
        <v>8.512331999999999</v>
      </c>
      <c r="K36" s="88">
        <f t="shared" si="13"/>
        <v>16.1734308</v>
      </c>
      <c r="L36" s="89">
        <f t="shared" si="14"/>
        <v>1464.9723371999999</v>
      </c>
      <c r="M36" s="88">
        <f t="shared" si="15"/>
        <v>9609.588593927003</v>
      </c>
    </row>
    <row r="37" spans="2:13" ht="10.5" customHeight="1">
      <c r="B37" s="90">
        <v>2</v>
      </c>
      <c r="C37" s="90" t="s">
        <v>27</v>
      </c>
      <c r="D37" s="90">
        <v>416</v>
      </c>
      <c r="E37" s="91">
        <v>370</v>
      </c>
      <c r="F37" s="86">
        <f t="shared" si="8"/>
        <v>1691.1312499999997</v>
      </c>
      <c r="G37" s="87">
        <f t="shared" si="9"/>
        <v>132.75380312499996</v>
      </c>
      <c r="H37" s="88">
        <f t="shared" si="10"/>
        <v>39.3695355</v>
      </c>
      <c r="I37" s="88">
        <f t="shared" si="11"/>
        <v>83.66026293749998</v>
      </c>
      <c r="J37" s="88">
        <f t="shared" si="12"/>
        <v>8.201986562499998</v>
      </c>
      <c r="K37" s="88">
        <f t="shared" si="13"/>
        <v>15.583774468749999</v>
      </c>
      <c r="L37" s="89">
        <f t="shared" si="14"/>
        <v>1411.5618874062498</v>
      </c>
      <c r="M37" s="88">
        <f t="shared" si="15"/>
        <v>9259.239009773413</v>
      </c>
    </row>
    <row r="38" spans="2:13" ht="10.5" customHeight="1">
      <c r="B38" s="90">
        <v>1</v>
      </c>
      <c r="C38" s="90" t="s">
        <v>99</v>
      </c>
      <c r="D38" s="90">
        <v>399</v>
      </c>
      <c r="E38" s="91">
        <v>362</v>
      </c>
      <c r="F38" s="86">
        <f t="shared" si="8"/>
        <v>1654.5662499999999</v>
      </c>
      <c r="G38" s="87">
        <f t="shared" si="9"/>
        <v>129.883450625</v>
      </c>
      <c r="H38" s="88">
        <f t="shared" si="10"/>
        <v>38.518302299999995</v>
      </c>
      <c r="I38" s="88">
        <f t="shared" si="11"/>
        <v>81.85139238749998</v>
      </c>
      <c r="J38" s="88">
        <f t="shared" si="12"/>
        <v>8.0246463125</v>
      </c>
      <c r="K38" s="88">
        <f t="shared" si="13"/>
        <v>15.246827993749998</v>
      </c>
      <c r="L38" s="89">
        <f t="shared" si="14"/>
        <v>1381.04163038125</v>
      </c>
      <c r="M38" s="88">
        <f t="shared" si="15"/>
        <v>9059.039247399935</v>
      </c>
    </row>
    <row r="39" spans="2:13" ht="10.5" customHeight="1">
      <c r="B39" s="91"/>
      <c r="C39" s="60"/>
      <c r="D39" s="98"/>
      <c r="E39" s="98"/>
      <c r="F39" s="93"/>
      <c r="G39" s="183"/>
      <c r="H39" s="183"/>
      <c r="I39" s="183"/>
      <c r="J39" s="183"/>
      <c r="K39" s="183"/>
      <c r="L39" s="74"/>
      <c r="M39" s="88"/>
    </row>
    <row r="40" spans="2:13" ht="10.5" customHeight="1">
      <c r="B40" s="76"/>
      <c r="C40" s="77"/>
      <c r="D40" s="293" t="s">
        <v>100</v>
      </c>
      <c r="E40" s="293"/>
      <c r="F40" s="293"/>
      <c r="G40" s="293"/>
      <c r="H40" s="293"/>
      <c r="I40" s="293"/>
      <c r="J40" s="293"/>
      <c r="K40" s="77"/>
      <c r="L40" s="181"/>
      <c r="M40" s="88"/>
    </row>
    <row r="41" spans="2:13" ht="10.5" customHeight="1">
      <c r="B41" s="91"/>
      <c r="C41" s="60"/>
      <c r="D41" s="182"/>
      <c r="E41" s="98"/>
      <c r="F41" s="93"/>
      <c r="G41" s="183"/>
      <c r="H41" s="183"/>
      <c r="I41" s="183"/>
      <c r="J41" s="183"/>
      <c r="K41" s="183"/>
      <c r="L41" s="74"/>
      <c r="M41" s="88"/>
    </row>
    <row r="42" spans="2:13" ht="10.5" customHeight="1">
      <c r="B42" s="90">
        <v>13</v>
      </c>
      <c r="C42" s="90"/>
      <c r="D42" s="90">
        <v>544</v>
      </c>
      <c r="E42" s="91">
        <v>463</v>
      </c>
      <c r="F42" s="86">
        <f aca="true" t="shared" si="16" ref="F42:F54">E42*PA/12</f>
        <v>2116.1993749999997</v>
      </c>
      <c r="G42" s="87">
        <f aca="true" t="shared" si="17" ref="G42:G54">F42*pension</f>
        <v>166.12165093749996</v>
      </c>
      <c r="H42" s="88">
        <f aca="true" t="shared" si="18" ref="H42:H54">(F42*97/100)*C.S.G.N.D</f>
        <v>49.265121449999995</v>
      </c>
      <c r="I42" s="88">
        <f aca="true" t="shared" si="19" ref="I42:I54">F42*97/100*C.S.G.D</f>
        <v>104.68838308124998</v>
      </c>
      <c r="J42" s="88">
        <f aca="true" t="shared" si="20" ref="J42:J54">F42*97/100*R.D.S</f>
        <v>10.263566968749998</v>
      </c>
      <c r="K42" s="88">
        <f aca="true" t="shared" si="21" ref="K42:K54">IF(F42-G42&gt;Seuil*BRUT,(F42-G42)*1/100,0)</f>
        <v>19.500777240625</v>
      </c>
      <c r="L42" s="89">
        <f aca="true" t="shared" si="22" ref="L42:L54">F42-(G42+H42+I42+J42+K42)</f>
        <v>1766.3598753218748</v>
      </c>
      <c r="M42" s="88">
        <f aca="true" t="shared" si="23" ref="M42:M54">L42*6.55957</f>
        <v>11586.56124736511</v>
      </c>
    </row>
    <row r="43" spans="2:13" ht="10.5" customHeight="1">
      <c r="B43" s="90">
        <v>12</v>
      </c>
      <c r="C43" s="90" t="s">
        <v>24</v>
      </c>
      <c r="D43" s="90">
        <v>510</v>
      </c>
      <c r="E43" s="91">
        <v>439</v>
      </c>
      <c r="F43" s="86">
        <f t="shared" si="16"/>
        <v>2006.5043749999998</v>
      </c>
      <c r="G43" s="87">
        <f t="shared" si="17"/>
        <v>157.51059343749998</v>
      </c>
      <c r="H43" s="88">
        <f t="shared" si="18"/>
        <v>46.711421849999994</v>
      </c>
      <c r="I43" s="88">
        <f t="shared" si="19"/>
        <v>99.26177143124998</v>
      </c>
      <c r="J43" s="88">
        <f t="shared" si="20"/>
        <v>9.73154621875</v>
      </c>
      <c r="K43" s="88">
        <f t="shared" si="21"/>
        <v>18.489937815624998</v>
      </c>
      <c r="L43" s="89">
        <f t="shared" si="22"/>
        <v>1674.7991042468748</v>
      </c>
      <c r="M43" s="88">
        <f t="shared" si="23"/>
        <v>10985.961960244673</v>
      </c>
    </row>
    <row r="44" spans="2:13" ht="10.5" customHeight="1">
      <c r="B44" s="90">
        <v>11</v>
      </c>
      <c r="C44" s="90" t="s">
        <v>26</v>
      </c>
      <c r="D44" s="90">
        <v>483</v>
      </c>
      <c r="E44" s="91">
        <v>418</v>
      </c>
      <c r="F44" s="86">
        <f t="shared" si="16"/>
        <v>1910.5212499999998</v>
      </c>
      <c r="G44" s="87">
        <f t="shared" si="17"/>
        <v>149.975918125</v>
      </c>
      <c r="H44" s="88">
        <f t="shared" si="18"/>
        <v>44.476934699999994</v>
      </c>
      <c r="I44" s="88">
        <f t="shared" si="19"/>
        <v>94.51348623749998</v>
      </c>
      <c r="J44" s="88">
        <f t="shared" si="20"/>
        <v>9.266028062499998</v>
      </c>
      <c r="K44" s="88">
        <f t="shared" si="21"/>
        <v>17.605453318749998</v>
      </c>
      <c r="L44" s="89">
        <f t="shared" si="22"/>
        <v>1594.6834295562498</v>
      </c>
      <c r="M44" s="88">
        <f t="shared" si="23"/>
        <v>10460.43758401429</v>
      </c>
    </row>
    <row r="45" spans="2:13" ht="10.5" customHeight="1">
      <c r="B45" s="90">
        <v>10</v>
      </c>
      <c r="C45" s="90" t="s">
        <v>26</v>
      </c>
      <c r="D45" s="90">
        <v>450</v>
      </c>
      <c r="E45" s="91">
        <v>395</v>
      </c>
      <c r="F45" s="86">
        <f t="shared" si="16"/>
        <v>1805.3968749999997</v>
      </c>
      <c r="G45" s="87">
        <f t="shared" si="17"/>
        <v>141.7236546875</v>
      </c>
      <c r="H45" s="88">
        <f t="shared" si="18"/>
        <v>42.029639249999995</v>
      </c>
      <c r="I45" s="88">
        <f t="shared" si="19"/>
        <v>89.31298340624998</v>
      </c>
      <c r="J45" s="88">
        <f t="shared" si="20"/>
        <v>8.75617484375</v>
      </c>
      <c r="K45" s="88">
        <f t="shared" si="21"/>
        <v>16.636732203124996</v>
      </c>
      <c r="L45" s="89">
        <f t="shared" si="22"/>
        <v>1506.9376906093748</v>
      </c>
      <c r="M45" s="88">
        <f t="shared" si="23"/>
        <v>9884.863267190536</v>
      </c>
    </row>
    <row r="46" spans="2:13" ht="10.5" customHeight="1">
      <c r="B46" s="90">
        <v>9</v>
      </c>
      <c r="C46" s="90" t="s">
        <v>26</v>
      </c>
      <c r="D46" s="90">
        <v>436</v>
      </c>
      <c r="E46" s="91">
        <v>384</v>
      </c>
      <c r="F46" s="86">
        <f t="shared" si="16"/>
        <v>1755.12</v>
      </c>
      <c r="G46" s="87">
        <f t="shared" si="17"/>
        <v>137.77692</v>
      </c>
      <c r="H46" s="88">
        <f t="shared" si="18"/>
        <v>40.8591936</v>
      </c>
      <c r="I46" s="88">
        <f t="shared" si="19"/>
        <v>86.82578639999998</v>
      </c>
      <c r="J46" s="88">
        <f t="shared" si="20"/>
        <v>8.512331999999999</v>
      </c>
      <c r="K46" s="88">
        <f t="shared" si="21"/>
        <v>16.1734308</v>
      </c>
      <c r="L46" s="89">
        <f t="shared" si="22"/>
        <v>1464.9723371999999</v>
      </c>
      <c r="M46" s="88">
        <f t="shared" si="23"/>
        <v>9609.588593927003</v>
      </c>
    </row>
    <row r="47" spans="2:13" ht="10.5" customHeight="1">
      <c r="B47" s="90">
        <v>8</v>
      </c>
      <c r="C47" s="90" t="s">
        <v>26</v>
      </c>
      <c r="D47" s="90">
        <v>416</v>
      </c>
      <c r="E47" s="91">
        <v>370</v>
      </c>
      <c r="F47" s="86">
        <f t="shared" si="16"/>
        <v>1691.1312499999997</v>
      </c>
      <c r="G47" s="87">
        <f t="shared" si="17"/>
        <v>132.75380312499996</v>
      </c>
      <c r="H47" s="88">
        <f t="shared" si="18"/>
        <v>39.3695355</v>
      </c>
      <c r="I47" s="88">
        <f t="shared" si="19"/>
        <v>83.66026293749998</v>
      </c>
      <c r="J47" s="88">
        <f t="shared" si="20"/>
        <v>8.201986562499998</v>
      </c>
      <c r="K47" s="88">
        <f t="shared" si="21"/>
        <v>15.583774468749999</v>
      </c>
      <c r="L47" s="89">
        <f t="shared" si="22"/>
        <v>1411.5618874062498</v>
      </c>
      <c r="M47" s="88">
        <f t="shared" si="23"/>
        <v>9259.239009773413</v>
      </c>
    </row>
    <row r="48" spans="2:13" ht="10.5" customHeight="1">
      <c r="B48" s="90">
        <v>7</v>
      </c>
      <c r="C48" s="90" t="s">
        <v>26</v>
      </c>
      <c r="D48" s="90">
        <v>398</v>
      </c>
      <c r="E48" s="91">
        <v>362</v>
      </c>
      <c r="F48" s="86">
        <f t="shared" si="16"/>
        <v>1654.5662499999999</v>
      </c>
      <c r="G48" s="87">
        <f t="shared" si="17"/>
        <v>129.883450625</v>
      </c>
      <c r="H48" s="88">
        <f t="shared" si="18"/>
        <v>38.518302299999995</v>
      </c>
      <c r="I48" s="88">
        <f t="shared" si="19"/>
        <v>81.85139238749998</v>
      </c>
      <c r="J48" s="88">
        <f t="shared" si="20"/>
        <v>8.0246463125</v>
      </c>
      <c r="K48" s="88">
        <f t="shared" si="21"/>
        <v>15.246827993749998</v>
      </c>
      <c r="L48" s="89">
        <f t="shared" si="22"/>
        <v>1381.04163038125</v>
      </c>
      <c r="M48" s="88">
        <f t="shared" si="23"/>
        <v>9059.039247399935</v>
      </c>
    </row>
    <row r="49" spans="2:13" ht="10.5" customHeight="1">
      <c r="B49" s="90">
        <v>6</v>
      </c>
      <c r="C49" s="90" t="s">
        <v>27</v>
      </c>
      <c r="D49" s="90">
        <v>382</v>
      </c>
      <c r="E49" s="91">
        <v>352</v>
      </c>
      <c r="F49" s="86">
        <f t="shared" si="16"/>
        <v>1608.86</v>
      </c>
      <c r="G49" s="87">
        <f t="shared" si="17"/>
        <v>126.29551</v>
      </c>
      <c r="H49" s="88">
        <f t="shared" si="18"/>
        <v>37.45426079999999</v>
      </c>
      <c r="I49" s="88">
        <f t="shared" si="19"/>
        <v>79.59030419999998</v>
      </c>
      <c r="J49" s="88">
        <f t="shared" si="20"/>
        <v>7.802970999999999</v>
      </c>
      <c r="K49" s="88">
        <f t="shared" si="21"/>
        <v>14.8256449</v>
      </c>
      <c r="L49" s="89">
        <f t="shared" si="22"/>
        <v>1342.8913091</v>
      </c>
      <c r="M49" s="88">
        <f t="shared" si="23"/>
        <v>8808.789544433086</v>
      </c>
    </row>
    <row r="50" spans="2:13" ht="10.5" customHeight="1">
      <c r="B50" s="90">
        <v>5</v>
      </c>
      <c r="C50" s="90" t="s">
        <v>101</v>
      </c>
      <c r="D50" s="90">
        <v>366</v>
      </c>
      <c r="E50" s="91">
        <v>339</v>
      </c>
      <c r="F50" s="86">
        <f t="shared" si="16"/>
        <v>1549.4418749999998</v>
      </c>
      <c r="G50" s="87">
        <f t="shared" si="17"/>
        <v>121.63118718749998</v>
      </c>
      <c r="H50" s="88">
        <f t="shared" si="18"/>
        <v>36.071006849999996</v>
      </c>
      <c r="I50" s="88">
        <f t="shared" si="19"/>
        <v>76.65088955624998</v>
      </c>
      <c r="J50" s="88">
        <f t="shared" si="20"/>
        <v>7.514793093749999</v>
      </c>
      <c r="K50" s="88">
        <f t="shared" si="21"/>
        <v>14.278106878124998</v>
      </c>
      <c r="L50" s="89">
        <f t="shared" si="22"/>
        <v>1293.2958914343749</v>
      </c>
      <c r="M50" s="88">
        <f t="shared" si="23"/>
        <v>8483.464930576183</v>
      </c>
    </row>
    <row r="51" spans="2:13" ht="10.5" customHeight="1">
      <c r="B51" s="90">
        <v>4</v>
      </c>
      <c r="C51" s="90" t="s">
        <v>101</v>
      </c>
      <c r="D51" s="90">
        <v>347</v>
      </c>
      <c r="E51" s="91">
        <v>325</v>
      </c>
      <c r="F51" s="86">
        <f t="shared" si="16"/>
        <v>1485.453125</v>
      </c>
      <c r="G51" s="87">
        <f t="shared" si="17"/>
        <v>116.6080703125</v>
      </c>
      <c r="H51" s="88">
        <f t="shared" si="18"/>
        <v>34.58134875</v>
      </c>
      <c r="I51" s="88">
        <f t="shared" si="19"/>
        <v>73.48536609374999</v>
      </c>
      <c r="J51" s="88">
        <f t="shared" si="20"/>
        <v>7.204447656249999</v>
      </c>
      <c r="K51" s="88">
        <f t="shared" si="21"/>
        <v>13.688450546874998</v>
      </c>
      <c r="L51" s="89">
        <f t="shared" si="22"/>
        <v>1239.885441640625</v>
      </c>
      <c r="M51" s="88">
        <f t="shared" si="23"/>
        <v>8133.1153464225945</v>
      </c>
    </row>
    <row r="52" spans="2:13" ht="10.5" customHeight="1">
      <c r="B52" s="90">
        <v>3</v>
      </c>
      <c r="C52" s="90" t="s">
        <v>101</v>
      </c>
      <c r="D52" s="90">
        <v>337</v>
      </c>
      <c r="E52" s="91">
        <v>319</v>
      </c>
      <c r="F52" s="86">
        <f t="shared" si="16"/>
        <v>1458.0293749999998</v>
      </c>
      <c r="G52" s="87">
        <f t="shared" si="17"/>
        <v>114.45530593749999</v>
      </c>
      <c r="H52" s="88">
        <f t="shared" si="18"/>
        <v>33.94292385</v>
      </c>
      <c r="I52" s="88">
        <f t="shared" si="19"/>
        <v>72.12871318124999</v>
      </c>
      <c r="J52" s="88">
        <f t="shared" si="20"/>
        <v>7.071442468749999</v>
      </c>
      <c r="K52" s="88">
        <f t="shared" si="21"/>
        <v>13.435740690624998</v>
      </c>
      <c r="L52" s="89">
        <f t="shared" si="22"/>
        <v>1216.9952488718748</v>
      </c>
      <c r="M52" s="88">
        <f t="shared" si="23"/>
        <v>7982.965524642484</v>
      </c>
    </row>
    <row r="53" spans="2:13" ht="10.5" customHeight="1">
      <c r="B53" s="90">
        <v>2</v>
      </c>
      <c r="C53" s="90" t="s">
        <v>101</v>
      </c>
      <c r="D53" s="90">
        <v>315</v>
      </c>
      <c r="E53" s="91">
        <v>303</v>
      </c>
      <c r="F53" s="86">
        <f t="shared" si="16"/>
        <v>1384.899375</v>
      </c>
      <c r="G53" s="87">
        <f t="shared" si="17"/>
        <v>108.7146009375</v>
      </c>
      <c r="H53" s="88">
        <f t="shared" si="18"/>
        <v>32.24045745</v>
      </c>
      <c r="I53" s="88">
        <f t="shared" si="19"/>
        <v>68.51097208125</v>
      </c>
      <c r="J53" s="88">
        <f t="shared" si="20"/>
        <v>6.716761968750001</v>
      </c>
      <c r="K53" s="88">
        <f t="shared" si="21"/>
        <v>0</v>
      </c>
      <c r="L53" s="89">
        <f t="shared" si="22"/>
        <v>1168.7165825625</v>
      </c>
      <c r="M53" s="88">
        <f t="shared" si="23"/>
        <v>7666.278233479497</v>
      </c>
    </row>
    <row r="54" spans="2:13" ht="10.5" customHeight="1">
      <c r="B54" s="90">
        <v>1</v>
      </c>
      <c r="C54" s="90" t="s">
        <v>28</v>
      </c>
      <c r="D54" s="90">
        <v>306</v>
      </c>
      <c r="E54" s="91">
        <v>297</v>
      </c>
      <c r="F54" s="86">
        <f t="shared" si="16"/>
        <v>1357.4756249999998</v>
      </c>
      <c r="G54" s="87">
        <f t="shared" si="17"/>
        <v>106.56183656249999</v>
      </c>
      <c r="H54" s="88">
        <f t="shared" si="18"/>
        <v>31.602032549999997</v>
      </c>
      <c r="I54" s="88">
        <f t="shared" si="19"/>
        <v>67.15431916874999</v>
      </c>
      <c r="J54" s="88">
        <f t="shared" si="20"/>
        <v>6.583756781249999</v>
      </c>
      <c r="K54" s="88">
        <f t="shared" si="21"/>
        <v>0</v>
      </c>
      <c r="L54" s="89">
        <f t="shared" si="22"/>
        <v>1145.5736799375</v>
      </c>
      <c r="M54" s="88">
        <f t="shared" si="23"/>
        <v>7514.470743707627</v>
      </c>
    </row>
    <row r="55" spans="2:13" ht="10.5" customHeight="1">
      <c r="B55" s="64"/>
      <c r="C55" s="138"/>
      <c r="D55" s="138"/>
      <c r="E55" s="138"/>
      <c r="F55" s="140"/>
      <c r="G55" s="140"/>
      <c r="H55" s="140"/>
      <c r="I55" s="140"/>
      <c r="J55" s="140"/>
      <c r="K55" s="140"/>
      <c r="L55" s="141"/>
      <c r="M55" s="18"/>
    </row>
    <row r="56" spans="2:13" ht="10.5" customHeight="1">
      <c r="B56" s="185" t="str">
        <f>FORMULES!E5</f>
        <v> -- Indemnité  de  Résidence  plancher  INM  298 ----- Prix point mensuel net : 3,857 euros (I.R. non comprise)</v>
      </c>
      <c r="D56" s="60"/>
      <c r="E56" s="60"/>
      <c r="F56" s="110"/>
      <c r="L56" s="38"/>
      <c r="M56"/>
    </row>
    <row r="57" spans="2:13" ht="10.5" customHeight="1"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</row>
    <row r="58" spans="12:13" ht="12.75">
      <c r="L58" s="38"/>
      <c r="M58"/>
    </row>
    <row r="59" spans="12:13" ht="12.75">
      <c r="L59" s="38"/>
      <c r="M59"/>
    </row>
    <row r="62" ht="12.75">
      <c r="M62" s="146"/>
    </row>
    <row r="63" spans="2:13" ht="19.5" customHeight="1">
      <c r="B63" s="290" t="s">
        <v>93</v>
      </c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</row>
    <row r="65" spans="2:13" ht="12.75"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</row>
    <row r="66" spans="2:13" ht="12.75">
      <c r="B66"/>
      <c r="C66"/>
      <c r="D66"/>
      <c r="E66"/>
      <c r="F66"/>
      <c r="G66"/>
      <c r="H66"/>
      <c r="I66"/>
      <c r="J66" s="41"/>
      <c r="K66" s="41"/>
      <c r="L66" s="41"/>
      <c r="M66" s="41"/>
    </row>
    <row r="67" spans="2:13" ht="12.75" customHeight="1">
      <c r="B67" s="291" t="s">
        <v>102</v>
      </c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</row>
    <row r="68" spans="2:13" ht="12.75">
      <c r="B68"/>
      <c r="C68"/>
      <c r="D68"/>
      <c r="E68"/>
      <c r="F68"/>
      <c r="G68"/>
      <c r="H68"/>
      <c r="I68"/>
      <c r="J68" s="41"/>
      <c r="K68" s="41"/>
      <c r="L68" s="41"/>
      <c r="M68" s="41"/>
    </row>
    <row r="69" spans="2:13" ht="12.75">
      <c r="B69"/>
      <c r="C69"/>
      <c r="D69"/>
      <c r="E69" s="41"/>
      <c r="F69" s="41"/>
      <c r="G69" s="41"/>
      <c r="H69" s="41"/>
      <c r="I69" s="41"/>
      <c r="J69" s="41"/>
      <c r="K69" s="41"/>
      <c r="L69" s="41"/>
      <c r="M69" s="41"/>
    </row>
    <row r="70" spans="8:13" ht="12.75">
      <c r="H70" s="292" t="s">
        <v>36</v>
      </c>
      <c r="I70" s="292"/>
      <c r="J70" s="292"/>
      <c r="K70" s="292"/>
      <c r="L70" s="292"/>
      <c r="M70" s="44">
        <f>DATE</f>
        <v>39722</v>
      </c>
    </row>
    <row r="71" spans="2:13" ht="10.5" customHeight="1">
      <c r="B71" s="297" t="s">
        <v>95</v>
      </c>
      <c r="C71" s="297"/>
      <c r="D71" s="297"/>
      <c r="E71" s="297"/>
      <c r="F71" s="176"/>
      <c r="G71" s="176"/>
      <c r="H71" s="176"/>
      <c r="I71" s="176"/>
      <c r="J71" s="176"/>
      <c r="K71" s="176"/>
      <c r="L71" s="176"/>
      <c r="M71" s="48"/>
    </row>
    <row r="72" spans="2:13" ht="10.5" customHeight="1">
      <c r="B72" s="177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74"/>
    </row>
    <row r="73" spans="2:14" ht="10.5" customHeight="1">
      <c r="B73" s="177"/>
      <c r="C73" s="110"/>
      <c r="F73" s="52" t="s">
        <v>37</v>
      </c>
      <c r="G73" s="186"/>
      <c r="H73" s="113"/>
      <c r="I73" s="53"/>
      <c r="J73" s="53"/>
      <c r="K73" s="53"/>
      <c r="L73" s="54"/>
      <c r="M73" s="55" t="s">
        <v>37</v>
      </c>
      <c r="N73" s="56" t="s">
        <v>38</v>
      </c>
    </row>
    <row r="74" spans="2:14" ht="10.5" customHeight="1">
      <c r="B74" s="57" t="s">
        <v>39</v>
      </c>
      <c r="C74" s="57" t="s">
        <v>87</v>
      </c>
      <c r="D74" s="57" t="s">
        <v>20</v>
      </c>
      <c r="E74" s="58" t="s">
        <v>21</v>
      </c>
      <c r="F74" s="59" t="s">
        <v>41</v>
      </c>
      <c r="G74" s="80" t="s">
        <v>65</v>
      </c>
      <c r="H74" s="57" t="s">
        <v>4</v>
      </c>
      <c r="I74" s="57" t="s">
        <v>42</v>
      </c>
      <c r="J74" s="57" t="s">
        <v>42</v>
      </c>
      <c r="K74" s="57" t="s">
        <v>43</v>
      </c>
      <c r="L74" s="57" t="s">
        <v>44</v>
      </c>
      <c r="M74" s="61" t="s">
        <v>45</v>
      </c>
      <c r="N74" s="62" t="s">
        <v>46</v>
      </c>
    </row>
    <row r="75" spans="2:14" ht="10.5" customHeight="1">
      <c r="B75" s="63"/>
      <c r="C75" s="63" t="s">
        <v>47</v>
      </c>
      <c r="D75" s="63"/>
      <c r="E75" s="64"/>
      <c r="F75" s="65" t="s">
        <v>48</v>
      </c>
      <c r="G75" s="187"/>
      <c r="H75" s="116">
        <v>0.0785</v>
      </c>
      <c r="I75" s="67">
        <v>0.024</v>
      </c>
      <c r="J75" s="67">
        <v>0.051</v>
      </c>
      <c r="K75" s="67">
        <v>0.005</v>
      </c>
      <c r="L75" s="67">
        <v>0.01</v>
      </c>
      <c r="M75" s="68" t="s">
        <v>48</v>
      </c>
      <c r="N75" s="69"/>
    </row>
    <row r="76" spans="2:14" ht="12.75">
      <c r="B76" s="91"/>
      <c r="C76" s="60"/>
      <c r="D76" s="98"/>
      <c r="E76" s="98"/>
      <c r="F76" s="178"/>
      <c r="G76" s="178"/>
      <c r="H76" s="179"/>
      <c r="I76" s="179"/>
      <c r="J76" s="179"/>
      <c r="K76" s="179"/>
      <c r="L76" s="179"/>
      <c r="M76" s="180"/>
      <c r="N76" s="75"/>
    </row>
    <row r="77" spans="2:14" ht="10.5" customHeight="1">
      <c r="B77" s="76"/>
      <c r="C77" s="77"/>
      <c r="D77" s="293" t="s">
        <v>96</v>
      </c>
      <c r="E77" s="293"/>
      <c r="F77" s="293"/>
      <c r="G77" s="293"/>
      <c r="H77" s="293"/>
      <c r="I77" s="293"/>
      <c r="J77" s="293"/>
      <c r="K77" s="293"/>
      <c r="L77" s="77"/>
      <c r="M77" s="181"/>
      <c r="N77" s="88"/>
    </row>
    <row r="78" spans="2:14" ht="10.5" customHeight="1">
      <c r="B78" s="91"/>
      <c r="C78" s="60"/>
      <c r="D78" s="182"/>
      <c r="E78" s="98"/>
      <c r="F78" s="98"/>
      <c r="G78" s="98"/>
      <c r="H78" s="98"/>
      <c r="I78" s="98"/>
      <c r="J78" s="98"/>
      <c r="K78" s="98"/>
      <c r="L78" s="98"/>
      <c r="M78" s="74"/>
      <c r="N78" s="88"/>
    </row>
    <row r="79" spans="2:14" ht="10.5" customHeight="1">
      <c r="B79" s="90">
        <v>7</v>
      </c>
      <c r="C79" s="90"/>
      <c r="D79" s="90">
        <v>612</v>
      </c>
      <c r="E79" s="91">
        <v>514</v>
      </c>
      <c r="F79" s="86">
        <f aca="true" t="shared" si="24" ref="F79:F85">E79*PA/12</f>
        <v>2349.30125</v>
      </c>
      <c r="G79" s="87">
        <f aca="true" t="shared" si="25" ref="G79:G85">IF(E79&gt;298,INT(F79)/100,IRPLANCHER)</f>
        <v>23.49</v>
      </c>
      <c r="H79" s="88">
        <f aca="true" t="shared" si="26" ref="H79:H85">F79*pension</f>
        <v>184.420148125</v>
      </c>
      <c r="I79" s="88">
        <f aca="true" t="shared" si="27" ref="I79:I85">((F79+G79)*97/100)*C.S.G.N.D</f>
        <v>55.238580299999995</v>
      </c>
      <c r="J79" s="88">
        <f aca="true" t="shared" si="28" ref="J79:J85">(F79+G79)*97/100*C.S.G.D</f>
        <v>117.38198313749999</v>
      </c>
      <c r="K79" s="88">
        <f aca="true" t="shared" si="29" ref="K79:K85">(F79+G79)*97/100*R.D.S</f>
        <v>11.508037562499998</v>
      </c>
      <c r="L79" s="88">
        <f aca="true" t="shared" si="30" ref="L79:L85">IF((F79+G79)-H79&gt;Seuil*BRUT,((F79+G79)-H79)*1/100,0)</f>
        <v>21.883711018749995</v>
      </c>
      <c r="M79" s="88">
        <f aca="true" t="shared" si="31" ref="M79:M85">(F79+G79)-(H79+I79+J79+K79+L79)</f>
        <v>1982.3587898562498</v>
      </c>
      <c r="N79" s="88">
        <f aca="true" t="shared" si="32" ref="N79:N85">M79*6.55957</f>
        <v>13003.42124717736</v>
      </c>
    </row>
    <row r="80" spans="2:14" ht="10.5" customHeight="1">
      <c r="B80" s="90">
        <v>6</v>
      </c>
      <c r="C80" s="90" t="s">
        <v>24</v>
      </c>
      <c r="D80" s="90">
        <v>580</v>
      </c>
      <c r="E80" s="91">
        <v>490</v>
      </c>
      <c r="F80" s="86">
        <f t="shared" si="24"/>
        <v>2239.60625</v>
      </c>
      <c r="G80" s="87">
        <f t="shared" si="25"/>
        <v>22.39</v>
      </c>
      <c r="H80" s="88">
        <f t="shared" si="26"/>
        <v>175.80909062499998</v>
      </c>
      <c r="I80" s="88">
        <f t="shared" si="27"/>
        <v>52.659272699999995</v>
      </c>
      <c r="J80" s="88">
        <f t="shared" si="28"/>
        <v>111.90095448749999</v>
      </c>
      <c r="K80" s="88">
        <f t="shared" si="29"/>
        <v>10.9706818125</v>
      </c>
      <c r="L80" s="88">
        <f t="shared" si="30"/>
        <v>20.861871593749996</v>
      </c>
      <c r="M80" s="88">
        <f t="shared" si="31"/>
        <v>1889.7943787812496</v>
      </c>
      <c r="N80" s="88">
        <f t="shared" si="32"/>
        <v>12396.23851322212</v>
      </c>
    </row>
    <row r="81" spans="2:14" ht="10.5" customHeight="1">
      <c r="B81" s="90">
        <v>5</v>
      </c>
      <c r="C81" s="90" t="s">
        <v>26</v>
      </c>
      <c r="D81" s="90">
        <v>549</v>
      </c>
      <c r="E81" s="91">
        <v>467</v>
      </c>
      <c r="F81" s="86">
        <f t="shared" si="24"/>
        <v>2134.481875</v>
      </c>
      <c r="G81" s="87">
        <f t="shared" si="25"/>
        <v>21.34</v>
      </c>
      <c r="H81" s="88">
        <f t="shared" si="26"/>
        <v>167.5568271875</v>
      </c>
      <c r="I81" s="88">
        <f t="shared" si="27"/>
        <v>50.18753325000001</v>
      </c>
      <c r="J81" s="88">
        <f t="shared" si="28"/>
        <v>106.64850815625</v>
      </c>
      <c r="K81" s="88">
        <f t="shared" si="29"/>
        <v>10.455736093750001</v>
      </c>
      <c r="L81" s="88">
        <f t="shared" si="30"/>
        <v>19.882650478125</v>
      </c>
      <c r="M81" s="88">
        <f t="shared" si="31"/>
        <v>1801.090619834375</v>
      </c>
      <c r="N81" s="88">
        <f t="shared" si="32"/>
        <v>11814.37999714697</v>
      </c>
    </row>
    <row r="82" spans="2:14" ht="10.5" customHeight="1">
      <c r="B82" s="90">
        <v>4</v>
      </c>
      <c r="C82" s="90" t="s">
        <v>26</v>
      </c>
      <c r="D82" s="90">
        <v>518</v>
      </c>
      <c r="E82" s="91">
        <v>445</v>
      </c>
      <c r="F82" s="86">
        <f t="shared" si="24"/>
        <v>2033.9281249999997</v>
      </c>
      <c r="G82" s="87">
        <f t="shared" si="25"/>
        <v>20.33</v>
      </c>
      <c r="H82" s="88">
        <f t="shared" si="26"/>
        <v>159.66335781249998</v>
      </c>
      <c r="I82" s="88">
        <f t="shared" si="27"/>
        <v>47.82312915</v>
      </c>
      <c r="J82" s="88">
        <f t="shared" si="28"/>
        <v>101.62414944375</v>
      </c>
      <c r="K82" s="88">
        <f t="shared" si="29"/>
        <v>9.963151906250001</v>
      </c>
      <c r="L82" s="88">
        <f t="shared" si="30"/>
        <v>18.945947671875</v>
      </c>
      <c r="M82" s="88">
        <f t="shared" si="31"/>
        <v>1716.2383890156248</v>
      </c>
      <c r="N82" s="88">
        <f t="shared" si="32"/>
        <v>11257.785849435222</v>
      </c>
    </row>
    <row r="83" spans="2:14" ht="10.5" customHeight="1">
      <c r="B83" s="90">
        <v>3</v>
      </c>
      <c r="C83" s="90" t="s">
        <v>97</v>
      </c>
      <c r="D83" s="90">
        <v>487</v>
      </c>
      <c r="E83" s="91">
        <v>421</v>
      </c>
      <c r="F83" s="86">
        <f t="shared" si="24"/>
        <v>1924.2331249999997</v>
      </c>
      <c r="G83" s="87">
        <f t="shared" si="25"/>
        <v>19.24</v>
      </c>
      <c r="H83" s="88">
        <f t="shared" si="26"/>
        <v>151.0523003125</v>
      </c>
      <c r="I83" s="88">
        <f t="shared" si="27"/>
        <v>45.24405435</v>
      </c>
      <c r="J83" s="88">
        <f t="shared" si="28"/>
        <v>96.14361549374998</v>
      </c>
      <c r="K83" s="88">
        <f t="shared" si="29"/>
        <v>9.42584465625</v>
      </c>
      <c r="L83" s="88">
        <f t="shared" si="30"/>
        <v>17.924208246874997</v>
      </c>
      <c r="M83" s="88">
        <f t="shared" si="31"/>
        <v>1623.683101940625</v>
      </c>
      <c r="N83" s="88">
        <f t="shared" si="32"/>
        <v>10650.662964996665</v>
      </c>
    </row>
    <row r="84" spans="2:14" ht="10.5" customHeight="1">
      <c r="B84" s="90">
        <v>2</v>
      </c>
      <c r="C84" s="90" t="s">
        <v>97</v>
      </c>
      <c r="D84" s="90">
        <v>453</v>
      </c>
      <c r="E84" s="91">
        <v>397</v>
      </c>
      <c r="F84" s="86">
        <f t="shared" si="24"/>
        <v>1814.538125</v>
      </c>
      <c r="G84" s="87">
        <f t="shared" si="25"/>
        <v>18.14</v>
      </c>
      <c r="H84" s="88">
        <f t="shared" si="26"/>
        <v>142.4412428125</v>
      </c>
      <c r="I84" s="88">
        <f t="shared" si="27"/>
        <v>42.664746750000006</v>
      </c>
      <c r="J84" s="88">
        <f t="shared" si="28"/>
        <v>90.66258684375</v>
      </c>
      <c r="K84" s="88">
        <f t="shared" si="29"/>
        <v>8.888488906250002</v>
      </c>
      <c r="L84" s="88">
        <f t="shared" si="30"/>
        <v>16.902368821875</v>
      </c>
      <c r="M84" s="88">
        <f t="shared" si="31"/>
        <v>1531.118690865625</v>
      </c>
      <c r="N84" s="88">
        <f t="shared" si="32"/>
        <v>10043.480231041427</v>
      </c>
    </row>
    <row r="85" spans="2:14" ht="10.5" customHeight="1">
      <c r="B85" s="90">
        <v>1</v>
      </c>
      <c r="C85" s="90" t="s">
        <v>27</v>
      </c>
      <c r="D85" s="90">
        <v>425</v>
      </c>
      <c r="E85" s="91">
        <v>377</v>
      </c>
      <c r="F85" s="86">
        <f t="shared" si="24"/>
        <v>1723.125625</v>
      </c>
      <c r="G85" s="87">
        <f t="shared" si="25"/>
        <v>17.23</v>
      </c>
      <c r="H85" s="88">
        <f t="shared" si="26"/>
        <v>135.2653615625</v>
      </c>
      <c r="I85" s="88">
        <f t="shared" si="27"/>
        <v>40.515478949999995</v>
      </c>
      <c r="J85" s="88">
        <f t="shared" si="28"/>
        <v>86.09539276874997</v>
      </c>
      <c r="K85" s="88">
        <f t="shared" si="29"/>
        <v>8.44072478125</v>
      </c>
      <c r="L85" s="88">
        <f t="shared" si="30"/>
        <v>16.050902634375</v>
      </c>
      <c r="M85" s="88">
        <f t="shared" si="31"/>
        <v>1453.987764303125</v>
      </c>
      <c r="N85" s="88">
        <f t="shared" si="32"/>
        <v>9537.53451908985</v>
      </c>
    </row>
    <row r="86" spans="2:14" ht="10.5" customHeight="1">
      <c r="B86" s="91"/>
      <c r="C86" s="60"/>
      <c r="D86" s="99"/>
      <c r="E86" s="60"/>
      <c r="F86" s="93"/>
      <c r="G86" s="93"/>
      <c r="H86" s="93"/>
      <c r="I86" s="93"/>
      <c r="J86" s="93"/>
      <c r="K86" s="93"/>
      <c r="L86" s="93"/>
      <c r="M86" s="74"/>
      <c r="N86" s="88"/>
    </row>
    <row r="87" spans="2:14" ht="10.5" customHeight="1">
      <c r="B87" s="76"/>
      <c r="C87" s="77"/>
      <c r="D87" s="293" t="s">
        <v>98</v>
      </c>
      <c r="E87" s="293"/>
      <c r="F87" s="293"/>
      <c r="G87" s="293"/>
      <c r="H87" s="293"/>
      <c r="I87" s="293"/>
      <c r="J87" s="293"/>
      <c r="K87" s="293"/>
      <c r="L87" s="77"/>
      <c r="M87" s="181"/>
      <c r="N87" s="88"/>
    </row>
    <row r="88" spans="2:14" ht="10.5" customHeight="1">
      <c r="B88" s="91"/>
      <c r="C88" s="60"/>
      <c r="D88" s="182"/>
      <c r="E88" s="98"/>
      <c r="F88" s="92"/>
      <c r="G88" s="92"/>
      <c r="H88" s="183"/>
      <c r="I88" s="183"/>
      <c r="J88" s="183"/>
      <c r="K88" s="183"/>
      <c r="L88" s="183"/>
      <c r="M88" s="74"/>
      <c r="N88" s="88"/>
    </row>
    <row r="89" spans="2:14" ht="10.5" customHeight="1">
      <c r="B89" s="90">
        <v>8</v>
      </c>
      <c r="C89" s="184"/>
      <c r="D89" s="90">
        <v>579</v>
      </c>
      <c r="E89" s="91">
        <v>489</v>
      </c>
      <c r="F89" s="86">
        <f aca="true" t="shared" si="33" ref="F89:F96">E89*PA/12</f>
        <v>2235.035625</v>
      </c>
      <c r="G89" s="87">
        <f aca="true" t="shared" si="34" ref="G89:G96">IF(E89&gt;298,INT(F89)/100,IRPLANCHER)</f>
        <v>22.35</v>
      </c>
      <c r="H89" s="88">
        <f aca="true" t="shared" si="35" ref="H89:H96">F89*pension</f>
        <v>175.4502965625</v>
      </c>
      <c r="I89" s="88">
        <f aca="true" t="shared" si="36" ref="I89:I96">((F89+G89)*97/100)*C.S.G.N.D</f>
        <v>52.551937349999996</v>
      </c>
      <c r="J89" s="88">
        <f aca="true" t="shared" si="37" ref="J89:J96">(F89+G89)*97/100*C.S.G.D</f>
        <v>111.67286686874998</v>
      </c>
      <c r="K89" s="88">
        <f aca="true" t="shared" si="38" ref="K89:K96">(F89+G89)*97/100*R.D.S</f>
        <v>10.948320281249998</v>
      </c>
      <c r="L89" s="88">
        <f aca="true" t="shared" si="39" ref="L89:L96">IF((F89+G89)-H89&gt;Seuil*BRUT,((F89+G89)-H89)*1/100,0)</f>
        <v>20.819353284374998</v>
      </c>
      <c r="M89" s="88">
        <f aca="true" t="shared" si="40" ref="M89:M96">(F89+G89)-(H89+I89+J89+K89+L89)</f>
        <v>1885.9428506531249</v>
      </c>
      <c r="N89" s="88">
        <f aca="true" t="shared" si="41" ref="N89:N96">M89*6.55957</f>
        <v>12370.974144858717</v>
      </c>
    </row>
    <row r="90" spans="2:14" ht="10.5" customHeight="1">
      <c r="B90" s="90">
        <v>7</v>
      </c>
      <c r="C90" s="90" t="s">
        <v>24</v>
      </c>
      <c r="D90" s="90">
        <v>547</v>
      </c>
      <c r="E90" s="91">
        <v>465</v>
      </c>
      <c r="F90" s="86">
        <f t="shared" si="33"/>
        <v>2125.340625</v>
      </c>
      <c r="G90" s="87">
        <f t="shared" si="34"/>
        <v>21.25</v>
      </c>
      <c r="H90" s="88">
        <f t="shared" si="35"/>
        <v>166.83923906249998</v>
      </c>
      <c r="I90" s="88">
        <f t="shared" si="36"/>
        <v>49.972629749999996</v>
      </c>
      <c r="J90" s="88">
        <f t="shared" si="37"/>
        <v>106.19183821874998</v>
      </c>
      <c r="K90" s="88">
        <f t="shared" si="38"/>
        <v>10.41096453125</v>
      </c>
      <c r="L90" s="88">
        <f t="shared" si="39"/>
        <v>19.797513859374998</v>
      </c>
      <c r="M90" s="88">
        <f t="shared" si="40"/>
        <v>1793.378439578125</v>
      </c>
      <c r="N90" s="88">
        <f t="shared" si="41"/>
        <v>11763.791410903481</v>
      </c>
    </row>
    <row r="91" spans="2:14" ht="10.5" customHeight="1">
      <c r="B91" s="90">
        <v>6</v>
      </c>
      <c r="C91" s="90" t="s">
        <v>26</v>
      </c>
      <c r="D91" s="90">
        <v>516</v>
      </c>
      <c r="E91" s="91">
        <v>443</v>
      </c>
      <c r="F91" s="86">
        <f t="shared" si="33"/>
        <v>2024.7868749999998</v>
      </c>
      <c r="G91" s="87">
        <f t="shared" si="34"/>
        <v>20.24</v>
      </c>
      <c r="H91" s="88">
        <f t="shared" si="35"/>
        <v>158.9457696875</v>
      </c>
      <c r="I91" s="88">
        <f t="shared" si="36"/>
        <v>47.608225649999994</v>
      </c>
      <c r="J91" s="88">
        <f t="shared" si="37"/>
        <v>101.16747950624999</v>
      </c>
      <c r="K91" s="88">
        <f t="shared" si="38"/>
        <v>9.91838034375</v>
      </c>
      <c r="L91" s="88">
        <f t="shared" si="39"/>
        <v>18.860811053124998</v>
      </c>
      <c r="M91" s="88">
        <f t="shared" si="40"/>
        <v>1708.5262087593746</v>
      </c>
      <c r="N91" s="88">
        <f t="shared" si="41"/>
        <v>11207.19726319173</v>
      </c>
    </row>
    <row r="92" spans="2:14" ht="10.5" customHeight="1">
      <c r="B92" s="90">
        <v>5</v>
      </c>
      <c r="C92" s="90" t="s">
        <v>26</v>
      </c>
      <c r="D92" s="90">
        <v>485</v>
      </c>
      <c r="E92" s="91">
        <v>420</v>
      </c>
      <c r="F92" s="86">
        <f t="shared" si="33"/>
        <v>1919.6624999999997</v>
      </c>
      <c r="G92" s="87">
        <f t="shared" si="34"/>
        <v>19.19</v>
      </c>
      <c r="H92" s="88">
        <f t="shared" si="35"/>
        <v>150.69350624999998</v>
      </c>
      <c r="I92" s="88">
        <f t="shared" si="36"/>
        <v>45.13648619999999</v>
      </c>
      <c r="J92" s="88">
        <f t="shared" si="37"/>
        <v>95.91503317499998</v>
      </c>
      <c r="K92" s="88">
        <f t="shared" si="38"/>
        <v>9.403434625</v>
      </c>
      <c r="L92" s="88">
        <f t="shared" si="39"/>
        <v>17.8815899375</v>
      </c>
      <c r="M92" s="88">
        <f t="shared" si="40"/>
        <v>1619.8224498124998</v>
      </c>
      <c r="N92" s="88">
        <f t="shared" si="41"/>
        <v>10625.338747116579</v>
      </c>
    </row>
    <row r="93" spans="2:14" ht="10.5" customHeight="1">
      <c r="B93" s="90">
        <v>4</v>
      </c>
      <c r="C93" s="90" t="s">
        <v>97</v>
      </c>
      <c r="D93" s="90">
        <v>463</v>
      </c>
      <c r="E93" s="91">
        <v>405</v>
      </c>
      <c r="F93" s="86">
        <f t="shared" si="33"/>
        <v>1851.1031249999999</v>
      </c>
      <c r="G93" s="87">
        <f t="shared" si="34"/>
        <v>18.51</v>
      </c>
      <c r="H93" s="88">
        <f t="shared" si="35"/>
        <v>145.3115953125</v>
      </c>
      <c r="I93" s="88">
        <f t="shared" si="36"/>
        <v>43.52459355</v>
      </c>
      <c r="J93" s="88">
        <f t="shared" si="37"/>
        <v>92.48976129374998</v>
      </c>
      <c r="K93" s="88">
        <f t="shared" si="38"/>
        <v>9.06762365625</v>
      </c>
      <c r="L93" s="88">
        <f t="shared" si="39"/>
        <v>17.243015296874997</v>
      </c>
      <c r="M93" s="88">
        <f t="shared" si="40"/>
        <v>1561.9765358906247</v>
      </c>
      <c r="N93" s="88">
        <f t="shared" si="41"/>
        <v>10245.894425532066</v>
      </c>
    </row>
    <row r="94" spans="2:14" ht="10.5" customHeight="1">
      <c r="B94" s="90">
        <v>3</v>
      </c>
      <c r="C94" s="90" t="s">
        <v>27</v>
      </c>
      <c r="D94" s="90">
        <v>436</v>
      </c>
      <c r="E94" s="91">
        <v>384</v>
      </c>
      <c r="F94" s="86">
        <f t="shared" si="33"/>
        <v>1755.12</v>
      </c>
      <c r="G94" s="87">
        <f t="shared" si="34"/>
        <v>17.55</v>
      </c>
      <c r="H94" s="88">
        <f t="shared" si="35"/>
        <v>137.77692</v>
      </c>
      <c r="I94" s="88">
        <f t="shared" si="36"/>
        <v>41.267757599999996</v>
      </c>
      <c r="J94" s="88">
        <f t="shared" si="37"/>
        <v>87.69398489999999</v>
      </c>
      <c r="K94" s="88">
        <f t="shared" si="38"/>
        <v>8.5974495</v>
      </c>
      <c r="L94" s="88">
        <f t="shared" si="39"/>
        <v>16.348930799999998</v>
      </c>
      <c r="M94" s="88">
        <f t="shared" si="40"/>
        <v>1480.9849571999998</v>
      </c>
      <c r="N94" s="88">
        <f t="shared" si="41"/>
        <v>9714.624495700402</v>
      </c>
    </row>
    <row r="95" spans="2:14" ht="10.5" customHeight="1">
      <c r="B95" s="90">
        <v>2</v>
      </c>
      <c r="C95" s="90" t="s">
        <v>27</v>
      </c>
      <c r="D95" s="90">
        <v>416</v>
      </c>
      <c r="E95" s="91">
        <v>370</v>
      </c>
      <c r="F95" s="86">
        <f t="shared" si="33"/>
        <v>1691.1312499999997</v>
      </c>
      <c r="G95" s="87">
        <f t="shared" si="34"/>
        <v>16.91</v>
      </c>
      <c r="H95" s="88">
        <f t="shared" si="35"/>
        <v>132.75380312499996</v>
      </c>
      <c r="I95" s="88">
        <f t="shared" si="36"/>
        <v>39.763200299999994</v>
      </c>
      <c r="J95" s="88">
        <f t="shared" si="37"/>
        <v>84.49680063749997</v>
      </c>
      <c r="K95" s="88">
        <f t="shared" si="38"/>
        <v>8.284000062499999</v>
      </c>
      <c r="L95" s="88">
        <f t="shared" si="39"/>
        <v>15.752874468749999</v>
      </c>
      <c r="M95" s="88">
        <f t="shared" si="40"/>
        <v>1426.9905714062497</v>
      </c>
      <c r="N95" s="88">
        <f t="shared" si="41"/>
        <v>9360.444542479294</v>
      </c>
    </row>
    <row r="96" spans="2:14" ht="10.5" customHeight="1">
      <c r="B96" s="90">
        <v>1</v>
      </c>
      <c r="C96" s="90" t="s">
        <v>99</v>
      </c>
      <c r="D96" s="90">
        <v>399</v>
      </c>
      <c r="E96" s="91">
        <v>362</v>
      </c>
      <c r="F96" s="86">
        <f t="shared" si="33"/>
        <v>1654.5662499999999</v>
      </c>
      <c r="G96" s="87">
        <f t="shared" si="34"/>
        <v>16.54</v>
      </c>
      <c r="H96" s="88">
        <f t="shared" si="35"/>
        <v>129.883450625</v>
      </c>
      <c r="I96" s="88">
        <f t="shared" si="36"/>
        <v>38.9033535</v>
      </c>
      <c r="J96" s="88">
        <f t="shared" si="37"/>
        <v>82.66962618749999</v>
      </c>
      <c r="K96" s="88">
        <f t="shared" si="38"/>
        <v>8.1048653125</v>
      </c>
      <c r="L96" s="88">
        <f t="shared" si="39"/>
        <v>15.412227993749998</v>
      </c>
      <c r="M96" s="88">
        <f t="shared" si="40"/>
        <v>1396.1327263812498</v>
      </c>
      <c r="N96" s="88">
        <f t="shared" si="41"/>
        <v>9158.030347988655</v>
      </c>
    </row>
    <row r="97" spans="2:14" ht="10.5" customHeight="1">
      <c r="B97" s="91"/>
      <c r="C97" s="60"/>
      <c r="D97" s="98"/>
      <c r="E97" s="98"/>
      <c r="F97" s="93"/>
      <c r="G97" s="93"/>
      <c r="H97" s="183"/>
      <c r="I97" s="183"/>
      <c r="J97" s="183"/>
      <c r="K97" s="183"/>
      <c r="L97" s="183"/>
      <c r="M97" s="74"/>
      <c r="N97" s="88"/>
    </row>
    <row r="98" spans="2:14" ht="10.5" customHeight="1">
      <c r="B98" s="76"/>
      <c r="C98" s="77"/>
      <c r="D98" s="293" t="s">
        <v>100</v>
      </c>
      <c r="E98" s="293"/>
      <c r="F98" s="293"/>
      <c r="G98" s="293"/>
      <c r="H98" s="293"/>
      <c r="I98" s="293"/>
      <c r="J98" s="293"/>
      <c r="K98" s="77"/>
      <c r="L98" s="77"/>
      <c r="M98" s="181"/>
      <c r="N98" s="88"/>
    </row>
    <row r="99" spans="2:14" ht="10.5" customHeight="1">
      <c r="B99" s="91"/>
      <c r="C99" s="60"/>
      <c r="D99" s="182"/>
      <c r="E99" s="98"/>
      <c r="F99" s="93"/>
      <c r="G99" s="93"/>
      <c r="H99" s="183"/>
      <c r="I99" s="183"/>
      <c r="J99" s="183"/>
      <c r="K99" s="183"/>
      <c r="L99" s="183"/>
      <c r="M99" s="74"/>
      <c r="N99" s="88"/>
    </row>
    <row r="100" spans="2:14" ht="10.5" customHeight="1">
      <c r="B100" s="90">
        <v>13</v>
      </c>
      <c r="C100" s="90"/>
      <c r="D100" s="90">
        <v>544</v>
      </c>
      <c r="E100" s="91">
        <v>463</v>
      </c>
      <c r="F100" s="86">
        <f aca="true" t="shared" si="42" ref="F100:F112">E100*PA/12</f>
        <v>2116.1993749999997</v>
      </c>
      <c r="G100" s="87">
        <f aca="true" t="shared" si="43" ref="G100:G112">IF(E100&gt;298,INT(F100)/100,IRPLANCHER)</f>
        <v>21.16</v>
      </c>
      <c r="H100" s="88">
        <f aca="true" t="shared" si="44" ref="H100:H112">F100*pension</f>
        <v>166.12165093749996</v>
      </c>
      <c r="I100" s="88">
        <f aca="true" t="shared" si="45" ref="I100:I112">((F100+G100)*97/100)*C.S.G.N.D</f>
        <v>49.75772624999998</v>
      </c>
      <c r="J100" s="88">
        <f aca="true" t="shared" si="46" ref="J100:J112">(F100+G100)*97/100*C.S.G.D</f>
        <v>105.73516828124995</v>
      </c>
      <c r="K100" s="88">
        <f aca="true" t="shared" si="47" ref="K100:K112">(F100+G100)*97/100*R.D.S</f>
        <v>10.366192968749997</v>
      </c>
      <c r="L100" s="88">
        <f aca="true" t="shared" si="48" ref="L100:L112">IF((F100+G100)-H100&gt;Seuil*BRUT,((F100+G100)-H100)*1/100,0)</f>
        <v>19.712377240624996</v>
      </c>
      <c r="M100" s="88">
        <f aca="true" t="shared" si="49" ref="M100:M112">(F100+G100)-(H100+I100+J100+K100+L100)</f>
        <v>1785.6662593218746</v>
      </c>
      <c r="N100" s="88">
        <f aca="true" t="shared" si="50" ref="N100:N112">M100*6.55957</f>
        <v>11713.20282465999</v>
      </c>
    </row>
    <row r="101" spans="2:14" ht="10.5" customHeight="1">
      <c r="B101" s="90">
        <v>12</v>
      </c>
      <c r="C101" s="90" t="s">
        <v>24</v>
      </c>
      <c r="D101" s="90">
        <v>510</v>
      </c>
      <c r="E101" s="91">
        <v>439</v>
      </c>
      <c r="F101" s="86">
        <f t="shared" si="42"/>
        <v>2006.5043749999998</v>
      </c>
      <c r="G101" s="87">
        <f t="shared" si="43"/>
        <v>20.06</v>
      </c>
      <c r="H101" s="88">
        <f t="shared" si="44"/>
        <v>157.51059343749998</v>
      </c>
      <c r="I101" s="88">
        <f t="shared" si="45"/>
        <v>47.17841865</v>
      </c>
      <c r="J101" s="88">
        <f t="shared" si="46"/>
        <v>100.25413963124998</v>
      </c>
      <c r="K101" s="88">
        <f t="shared" si="47"/>
        <v>9.82883721875</v>
      </c>
      <c r="L101" s="88">
        <f t="shared" si="48"/>
        <v>18.690537815625</v>
      </c>
      <c r="M101" s="88">
        <f t="shared" si="49"/>
        <v>1693.1018482468749</v>
      </c>
      <c r="N101" s="88">
        <f t="shared" si="50"/>
        <v>11106.020090704753</v>
      </c>
    </row>
    <row r="102" spans="2:14" ht="10.5" customHeight="1">
      <c r="B102" s="90">
        <v>11</v>
      </c>
      <c r="C102" s="90" t="s">
        <v>26</v>
      </c>
      <c r="D102" s="90">
        <v>483</v>
      </c>
      <c r="E102" s="91">
        <v>418</v>
      </c>
      <c r="F102" s="86">
        <f t="shared" si="42"/>
        <v>1910.5212499999998</v>
      </c>
      <c r="G102" s="87">
        <f t="shared" si="43"/>
        <v>19.1</v>
      </c>
      <c r="H102" s="88">
        <f t="shared" si="44"/>
        <v>149.975918125</v>
      </c>
      <c r="I102" s="88">
        <f t="shared" si="45"/>
        <v>44.921582699999995</v>
      </c>
      <c r="J102" s="88">
        <f t="shared" si="46"/>
        <v>95.45836323749998</v>
      </c>
      <c r="K102" s="88">
        <f t="shared" si="47"/>
        <v>9.358663062499998</v>
      </c>
      <c r="L102" s="88">
        <f t="shared" si="48"/>
        <v>17.796453318749997</v>
      </c>
      <c r="M102" s="88">
        <f t="shared" si="49"/>
        <v>1612.1102695562497</v>
      </c>
      <c r="N102" s="88">
        <f t="shared" si="50"/>
        <v>10574.750160873089</v>
      </c>
    </row>
    <row r="103" spans="2:14" ht="10.5" customHeight="1">
      <c r="B103" s="90">
        <v>10</v>
      </c>
      <c r="C103" s="90" t="s">
        <v>26</v>
      </c>
      <c r="D103" s="90">
        <v>450</v>
      </c>
      <c r="E103" s="91">
        <v>395</v>
      </c>
      <c r="F103" s="86">
        <f t="shared" si="42"/>
        <v>1805.3968749999997</v>
      </c>
      <c r="G103" s="87">
        <f t="shared" si="43"/>
        <v>18.05</v>
      </c>
      <c r="H103" s="88">
        <f t="shared" si="44"/>
        <v>141.7236546875</v>
      </c>
      <c r="I103" s="88">
        <f t="shared" si="45"/>
        <v>42.449843249999994</v>
      </c>
      <c r="J103" s="88">
        <f t="shared" si="46"/>
        <v>90.20591690624998</v>
      </c>
      <c r="K103" s="88">
        <f t="shared" si="47"/>
        <v>8.843717343749999</v>
      </c>
      <c r="L103" s="88">
        <f t="shared" si="48"/>
        <v>16.817232203125</v>
      </c>
      <c r="M103" s="88">
        <f t="shared" si="49"/>
        <v>1523.4065106093747</v>
      </c>
      <c r="N103" s="88">
        <f t="shared" si="50"/>
        <v>9992.891644797935</v>
      </c>
    </row>
    <row r="104" spans="2:14" ht="10.5" customHeight="1">
      <c r="B104" s="90">
        <v>9</v>
      </c>
      <c r="C104" s="90" t="s">
        <v>26</v>
      </c>
      <c r="D104" s="90">
        <v>436</v>
      </c>
      <c r="E104" s="91">
        <v>384</v>
      </c>
      <c r="F104" s="86">
        <f t="shared" si="42"/>
        <v>1755.12</v>
      </c>
      <c r="G104" s="87">
        <f t="shared" si="43"/>
        <v>17.55</v>
      </c>
      <c r="H104" s="88">
        <f t="shared" si="44"/>
        <v>137.77692</v>
      </c>
      <c r="I104" s="88">
        <f t="shared" si="45"/>
        <v>41.267757599999996</v>
      </c>
      <c r="J104" s="88">
        <f t="shared" si="46"/>
        <v>87.69398489999999</v>
      </c>
      <c r="K104" s="88">
        <f t="shared" si="47"/>
        <v>8.5974495</v>
      </c>
      <c r="L104" s="88">
        <f t="shared" si="48"/>
        <v>16.348930799999998</v>
      </c>
      <c r="M104" s="88">
        <f t="shared" si="49"/>
        <v>1480.9849571999998</v>
      </c>
      <c r="N104" s="88">
        <f t="shared" si="50"/>
        <v>9714.624495700402</v>
      </c>
    </row>
    <row r="105" spans="2:14" ht="10.5" customHeight="1">
      <c r="B105" s="90">
        <v>8</v>
      </c>
      <c r="C105" s="90" t="s">
        <v>26</v>
      </c>
      <c r="D105" s="90">
        <v>416</v>
      </c>
      <c r="E105" s="91">
        <v>370</v>
      </c>
      <c r="F105" s="86">
        <f t="shared" si="42"/>
        <v>1691.1312499999997</v>
      </c>
      <c r="G105" s="87">
        <f t="shared" si="43"/>
        <v>16.91</v>
      </c>
      <c r="H105" s="88">
        <f t="shared" si="44"/>
        <v>132.75380312499996</v>
      </c>
      <c r="I105" s="88">
        <f t="shared" si="45"/>
        <v>39.763200299999994</v>
      </c>
      <c r="J105" s="88">
        <f t="shared" si="46"/>
        <v>84.49680063749997</v>
      </c>
      <c r="K105" s="88">
        <f t="shared" si="47"/>
        <v>8.284000062499999</v>
      </c>
      <c r="L105" s="88">
        <f t="shared" si="48"/>
        <v>15.752874468749999</v>
      </c>
      <c r="M105" s="88">
        <f t="shared" si="49"/>
        <v>1426.9905714062497</v>
      </c>
      <c r="N105" s="88">
        <f t="shared" si="50"/>
        <v>9360.444542479294</v>
      </c>
    </row>
    <row r="106" spans="2:14" ht="10.5" customHeight="1">
      <c r="B106" s="90">
        <v>7</v>
      </c>
      <c r="C106" s="90" t="s">
        <v>26</v>
      </c>
      <c r="D106" s="90">
        <v>398</v>
      </c>
      <c r="E106" s="91">
        <v>362</v>
      </c>
      <c r="F106" s="86">
        <f t="shared" si="42"/>
        <v>1654.5662499999999</v>
      </c>
      <c r="G106" s="87">
        <f t="shared" si="43"/>
        <v>16.54</v>
      </c>
      <c r="H106" s="88">
        <f t="shared" si="44"/>
        <v>129.883450625</v>
      </c>
      <c r="I106" s="88">
        <f t="shared" si="45"/>
        <v>38.9033535</v>
      </c>
      <c r="J106" s="88">
        <f t="shared" si="46"/>
        <v>82.66962618749999</v>
      </c>
      <c r="K106" s="88">
        <f t="shared" si="47"/>
        <v>8.1048653125</v>
      </c>
      <c r="L106" s="88">
        <f t="shared" si="48"/>
        <v>15.412227993749998</v>
      </c>
      <c r="M106" s="88">
        <f t="shared" si="49"/>
        <v>1396.1327263812498</v>
      </c>
      <c r="N106" s="88">
        <f t="shared" si="50"/>
        <v>9158.030347988655</v>
      </c>
    </row>
    <row r="107" spans="2:14" ht="10.5" customHeight="1">
      <c r="B107" s="90">
        <v>6</v>
      </c>
      <c r="C107" s="90" t="s">
        <v>27</v>
      </c>
      <c r="D107" s="90">
        <v>382</v>
      </c>
      <c r="E107" s="91">
        <v>352</v>
      </c>
      <c r="F107" s="86">
        <f t="shared" si="42"/>
        <v>1608.86</v>
      </c>
      <c r="G107" s="87">
        <f t="shared" si="43"/>
        <v>16.08</v>
      </c>
      <c r="H107" s="88">
        <f t="shared" si="44"/>
        <v>126.29551</v>
      </c>
      <c r="I107" s="88">
        <f t="shared" si="45"/>
        <v>37.828603199999996</v>
      </c>
      <c r="J107" s="88">
        <f t="shared" si="46"/>
        <v>80.38578179999999</v>
      </c>
      <c r="K107" s="88">
        <f t="shared" si="47"/>
        <v>7.880958999999999</v>
      </c>
      <c r="L107" s="88">
        <f t="shared" si="48"/>
        <v>14.986444899999999</v>
      </c>
      <c r="M107" s="88">
        <f t="shared" si="49"/>
        <v>1357.5627011</v>
      </c>
      <c r="N107" s="88">
        <f t="shared" si="50"/>
        <v>8905.027567254527</v>
      </c>
    </row>
    <row r="108" spans="2:14" ht="10.5" customHeight="1">
      <c r="B108" s="90">
        <v>5</v>
      </c>
      <c r="C108" s="90" t="s">
        <v>101</v>
      </c>
      <c r="D108" s="90">
        <v>366</v>
      </c>
      <c r="E108" s="91">
        <v>339</v>
      </c>
      <c r="F108" s="86">
        <f t="shared" si="42"/>
        <v>1549.4418749999998</v>
      </c>
      <c r="G108" s="87">
        <f t="shared" si="43"/>
        <v>15.49</v>
      </c>
      <c r="H108" s="88">
        <f t="shared" si="44"/>
        <v>121.63118718749998</v>
      </c>
      <c r="I108" s="88">
        <f t="shared" si="45"/>
        <v>36.43161404999999</v>
      </c>
      <c r="J108" s="88">
        <f t="shared" si="46"/>
        <v>77.41717985624997</v>
      </c>
      <c r="K108" s="88">
        <f t="shared" si="47"/>
        <v>7.589919593749999</v>
      </c>
      <c r="L108" s="88">
        <f t="shared" si="48"/>
        <v>14.433006878124997</v>
      </c>
      <c r="M108" s="88">
        <f t="shared" si="49"/>
        <v>1307.428967434375</v>
      </c>
      <c r="N108" s="88">
        <f t="shared" si="50"/>
        <v>8576.171831913503</v>
      </c>
    </row>
    <row r="109" spans="2:14" ht="10.5" customHeight="1">
      <c r="B109" s="90">
        <v>4</v>
      </c>
      <c r="C109" s="90" t="s">
        <v>101</v>
      </c>
      <c r="D109" s="90">
        <v>347</v>
      </c>
      <c r="E109" s="91">
        <v>325</v>
      </c>
      <c r="F109" s="86">
        <f t="shared" si="42"/>
        <v>1485.453125</v>
      </c>
      <c r="G109" s="87">
        <f t="shared" si="43"/>
        <v>14.85</v>
      </c>
      <c r="H109" s="88">
        <f t="shared" si="44"/>
        <v>116.6080703125</v>
      </c>
      <c r="I109" s="88">
        <f t="shared" si="45"/>
        <v>34.92705675</v>
      </c>
      <c r="J109" s="88">
        <f t="shared" si="46"/>
        <v>74.21999559374999</v>
      </c>
      <c r="K109" s="88">
        <f t="shared" si="47"/>
        <v>7.276470156249999</v>
      </c>
      <c r="L109" s="88">
        <f t="shared" si="48"/>
        <v>13.836950546874998</v>
      </c>
      <c r="M109" s="88">
        <f t="shared" si="49"/>
        <v>1253.4345816406249</v>
      </c>
      <c r="N109" s="88">
        <f t="shared" si="50"/>
        <v>8221.991878692394</v>
      </c>
    </row>
    <row r="110" spans="2:14" ht="10.5" customHeight="1">
      <c r="B110" s="90">
        <v>3</v>
      </c>
      <c r="C110" s="90" t="s">
        <v>101</v>
      </c>
      <c r="D110" s="90">
        <v>337</v>
      </c>
      <c r="E110" s="91">
        <v>319</v>
      </c>
      <c r="F110" s="86">
        <f t="shared" si="42"/>
        <v>1458.0293749999998</v>
      </c>
      <c r="G110" s="87">
        <f t="shared" si="43"/>
        <v>14.58</v>
      </c>
      <c r="H110" s="88">
        <f t="shared" si="44"/>
        <v>114.45530593749999</v>
      </c>
      <c r="I110" s="88">
        <f t="shared" si="45"/>
        <v>34.282346249999996</v>
      </c>
      <c r="J110" s="88">
        <f t="shared" si="46"/>
        <v>72.84998578124998</v>
      </c>
      <c r="K110" s="88">
        <f t="shared" si="47"/>
        <v>7.142155468749999</v>
      </c>
      <c r="L110" s="88">
        <f t="shared" si="48"/>
        <v>13.581540690624998</v>
      </c>
      <c r="M110" s="88">
        <f t="shared" si="49"/>
        <v>1230.298040871875</v>
      </c>
      <c r="N110" s="88">
        <f t="shared" si="50"/>
        <v>8070.226119961924</v>
      </c>
    </row>
    <row r="111" spans="2:14" ht="10.5" customHeight="1">
      <c r="B111" s="90">
        <v>2</v>
      </c>
      <c r="C111" s="90" t="s">
        <v>101</v>
      </c>
      <c r="D111" s="90">
        <v>315</v>
      </c>
      <c r="E111" s="91">
        <v>303</v>
      </c>
      <c r="F111" s="86">
        <f t="shared" si="42"/>
        <v>1384.899375</v>
      </c>
      <c r="G111" s="87">
        <f t="shared" si="43"/>
        <v>13.84</v>
      </c>
      <c r="H111" s="88">
        <f t="shared" si="44"/>
        <v>108.7146009375</v>
      </c>
      <c r="I111" s="88">
        <f t="shared" si="45"/>
        <v>32.56265265</v>
      </c>
      <c r="J111" s="88">
        <f t="shared" si="46"/>
        <v>69.19563688125</v>
      </c>
      <c r="K111" s="88">
        <f t="shared" si="47"/>
        <v>6.78388596875</v>
      </c>
      <c r="L111" s="88">
        <f t="shared" si="48"/>
        <v>0</v>
      </c>
      <c r="M111" s="88">
        <f t="shared" si="49"/>
        <v>1181.4825985624998</v>
      </c>
      <c r="N111" s="88">
        <f t="shared" si="50"/>
        <v>7750.017809052617</v>
      </c>
    </row>
    <row r="112" spans="2:14" ht="10.5" customHeight="1">
      <c r="B112" s="90">
        <v>1</v>
      </c>
      <c r="C112" s="90" t="s">
        <v>28</v>
      </c>
      <c r="D112" s="90">
        <v>306</v>
      </c>
      <c r="E112" s="91">
        <v>297</v>
      </c>
      <c r="F112" s="86">
        <f t="shared" si="42"/>
        <v>1357.4756249999998</v>
      </c>
      <c r="G112" s="87">
        <f t="shared" si="43"/>
        <v>13.620462499999999</v>
      </c>
      <c r="H112" s="88">
        <f t="shared" si="44"/>
        <v>106.56183656249999</v>
      </c>
      <c r="I112" s="88">
        <f t="shared" si="45"/>
        <v>31.919116917</v>
      </c>
      <c r="J112" s="88">
        <f t="shared" si="46"/>
        <v>67.82812344862499</v>
      </c>
      <c r="K112" s="88">
        <f t="shared" si="47"/>
        <v>6.649816024375</v>
      </c>
      <c r="L112" s="88">
        <f t="shared" si="48"/>
        <v>0</v>
      </c>
      <c r="M112" s="88">
        <f t="shared" si="49"/>
        <v>1158.1371945474998</v>
      </c>
      <c r="N112" s="88">
        <f t="shared" si="50"/>
        <v>7596.881997237943</v>
      </c>
    </row>
    <row r="113" spans="2:14" ht="10.5" customHeight="1">
      <c r="B113" s="64"/>
      <c r="C113" s="138"/>
      <c r="D113" s="138"/>
      <c r="E113" s="138"/>
      <c r="F113" s="140"/>
      <c r="G113" s="140"/>
      <c r="H113" s="140"/>
      <c r="I113" s="140"/>
      <c r="J113" s="140"/>
      <c r="K113" s="140"/>
      <c r="L113" s="140"/>
      <c r="M113" s="141"/>
      <c r="N113" s="18"/>
    </row>
    <row r="114" spans="2:7" ht="10.5" customHeight="1">
      <c r="B114" s="185"/>
      <c r="D114" s="60"/>
      <c r="E114" s="60"/>
      <c r="F114" s="110"/>
      <c r="G114" s="110"/>
    </row>
    <row r="115" spans="2:13" ht="10.5" customHeight="1">
      <c r="B115" s="294" t="str">
        <f>FORMULES!E5</f>
        <v> -- Indemnité  de  Résidence  plancher  INM  298 ----- Prix point mensuel net : 3,857 euros (I.R. non comprise)</v>
      </c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</row>
    <row r="116" spans="2:13" ht="10.5" customHeight="1"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</row>
    <row r="120" ht="12.75">
      <c r="M120" s="146"/>
    </row>
    <row r="121" spans="2:13" ht="19.5" customHeight="1">
      <c r="B121" s="290" t="s">
        <v>93</v>
      </c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</row>
    <row r="123" spans="2:13" ht="12.75"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</row>
    <row r="124" spans="2:13" ht="12.75">
      <c r="B124"/>
      <c r="C124"/>
      <c r="D124"/>
      <c r="E124"/>
      <c r="F124"/>
      <c r="G124"/>
      <c r="H124"/>
      <c r="I124"/>
      <c r="J124" s="41"/>
      <c r="K124" s="41"/>
      <c r="L124" s="41"/>
      <c r="M124" s="41"/>
    </row>
    <row r="125" spans="2:13" ht="12.75" customHeight="1">
      <c r="B125" s="291" t="s">
        <v>103</v>
      </c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</row>
    <row r="126" spans="2:13" ht="12.75">
      <c r="B126"/>
      <c r="C126"/>
      <c r="D126"/>
      <c r="E126"/>
      <c r="F126"/>
      <c r="G126"/>
      <c r="H126"/>
      <c r="I126"/>
      <c r="J126" s="41"/>
      <c r="K126" s="41"/>
      <c r="L126" s="41"/>
      <c r="M126" s="41"/>
    </row>
    <row r="127" spans="2:13" ht="12.75">
      <c r="B127"/>
      <c r="C127"/>
      <c r="D127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8:13" ht="12.75">
      <c r="H128" s="292" t="s">
        <v>36</v>
      </c>
      <c r="I128" s="292"/>
      <c r="J128" s="292"/>
      <c r="K128" s="292"/>
      <c r="L128" s="292"/>
      <c r="M128" s="44">
        <f>DATE</f>
        <v>39722</v>
      </c>
    </row>
    <row r="129" spans="2:13" ht="10.5" customHeight="1">
      <c r="B129" s="297" t="s">
        <v>95</v>
      </c>
      <c r="C129" s="297"/>
      <c r="D129" s="297"/>
      <c r="E129" s="297"/>
      <c r="F129" s="176"/>
      <c r="G129" s="176"/>
      <c r="H129" s="176"/>
      <c r="I129" s="176"/>
      <c r="J129" s="176"/>
      <c r="K129" s="176"/>
      <c r="L129" s="176"/>
      <c r="M129" s="48"/>
    </row>
    <row r="130" spans="2:13" ht="10.5" customHeight="1">
      <c r="B130" s="177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74"/>
    </row>
    <row r="131" spans="2:14" ht="10.5" customHeight="1">
      <c r="B131" s="177"/>
      <c r="C131" s="110"/>
      <c r="F131" s="52" t="s">
        <v>37</v>
      </c>
      <c r="G131" s="52"/>
      <c r="H131" s="53"/>
      <c r="I131" s="53"/>
      <c r="J131" s="53"/>
      <c r="K131" s="53"/>
      <c r="L131" s="54"/>
      <c r="M131" s="55" t="s">
        <v>37</v>
      </c>
      <c r="N131" s="56" t="s">
        <v>38</v>
      </c>
    </row>
    <row r="132" spans="2:14" ht="10.5" customHeight="1">
      <c r="B132" s="57" t="s">
        <v>39</v>
      </c>
      <c r="C132" s="57" t="s">
        <v>87</v>
      </c>
      <c r="D132" s="57" t="s">
        <v>20</v>
      </c>
      <c r="E132" s="58" t="s">
        <v>21</v>
      </c>
      <c r="F132" s="59" t="s">
        <v>41</v>
      </c>
      <c r="G132" s="59" t="s">
        <v>65</v>
      </c>
      <c r="H132" s="130" t="s">
        <v>4</v>
      </c>
      <c r="I132" s="57" t="s">
        <v>42</v>
      </c>
      <c r="J132" s="57" t="s">
        <v>42</v>
      </c>
      <c r="K132" s="57" t="s">
        <v>43</v>
      </c>
      <c r="L132" s="57" t="s">
        <v>44</v>
      </c>
      <c r="M132" s="61" t="s">
        <v>45</v>
      </c>
      <c r="N132" s="62" t="s">
        <v>46</v>
      </c>
    </row>
    <row r="133" spans="2:14" ht="10.5" customHeight="1">
      <c r="B133" s="63"/>
      <c r="C133" s="63" t="s">
        <v>47</v>
      </c>
      <c r="D133" s="63"/>
      <c r="E133" s="64"/>
      <c r="F133" s="65" t="s">
        <v>48</v>
      </c>
      <c r="G133" s="65"/>
      <c r="H133" s="66">
        <v>0.0785</v>
      </c>
      <c r="I133" s="67">
        <v>0.024</v>
      </c>
      <c r="J133" s="67">
        <v>0.051</v>
      </c>
      <c r="K133" s="67">
        <v>0.005</v>
      </c>
      <c r="L133" s="67">
        <v>0.01</v>
      </c>
      <c r="M133" s="68" t="s">
        <v>48</v>
      </c>
      <c r="N133" s="69"/>
    </row>
    <row r="134" spans="2:14" ht="12.75">
      <c r="B134" s="91"/>
      <c r="C134" s="60"/>
      <c r="D134" s="98"/>
      <c r="E134" s="98"/>
      <c r="F134" s="178"/>
      <c r="G134" s="178"/>
      <c r="H134" s="179"/>
      <c r="I134" s="179"/>
      <c r="J134" s="179"/>
      <c r="K134" s="179"/>
      <c r="L134" s="179"/>
      <c r="M134" s="180"/>
      <c r="N134" s="75"/>
    </row>
    <row r="135" spans="2:14" ht="10.5" customHeight="1">
      <c r="B135" s="76"/>
      <c r="C135" s="77"/>
      <c r="D135" s="293" t="s">
        <v>96</v>
      </c>
      <c r="E135" s="293"/>
      <c r="F135" s="293"/>
      <c r="G135" s="293"/>
      <c r="H135" s="293"/>
      <c r="I135" s="293"/>
      <c r="J135" s="293"/>
      <c r="K135" s="293"/>
      <c r="L135" s="77"/>
      <c r="M135" s="181"/>
      <c r="N135" s="88"/>
    </row>
    <row r="136" spans="2:14" ht="10.5" customHeight="1">
      <c r="B136" s="91"/>
      <c r="C136" s="60"/>
      <c r="D136" s="182"/>
      <c r="E136" s="98"/>
      <c r="F136" s="98"/>
      <c r="G136" s="98"/>
      <c r="H136" s="98"/>
      <c r="I136" s="98"/>
      <c r="J136" s="98"/>
      <c r="K136" s="98"/>
      <c r="L136" s="98"/>
      <c r="M136" s="74"/>
      <c r="N136" s="88"/>
    </row>
    <row r="137" spans="2:14" ht="10.5" customHeight="1">
      <c r="B137" s="90">
        <v>7</v>
      </c>
      <c r="C137" s="90"/>
      <c r="D137" s="90">
        <v>612</v>
      </c>
      <c r="E137" s="91">
        <v>514</v>
      </c>
      <c r="F137" s="86">
        <f aca="true" t="shared" si="51" ref="F137:F143">E137*PA/12</f>
        <v>2349.30125</v>
      </c>
      <c r="G137" s="87">
        <f aca="true" t="shared" si="52" ref="G137:G143">IF(E137&gt;298,INT(F137)/100*3,IRPLANCHER3)</f>
        <v>70.47</v>
      </c>
      <c r="H137" s="88">
        <f aca="true" t="shared" si="53" ref="H137:H143">F137*pension</f>
        <v>184.420148125</v>
      </c>
      <c r="I137" s="88">
        <f aca="true" t="shared" si="54" ref="I137:I143">((F137+G137)*97/100)*C.S.G.N.D</f>
        <v>56.33227469999999</v>
      </c>
      <c r="J137" s="88">
        <f aca="true" t="shared" si="55" ref="J137:J143">(F137+G137)*97/100*C.S.G.D</f>
        <v>119.70608373749998</v>
      </c>
      <c r="K137" s="88">
        <f aca="true" t="shared" si="56" ref="K137:K143">(F137+G137)*97/100*R.D.S</f>
        <v>11.7358905625</v>
      </c>
      <c r="L137" s="88">
        <f aca="true" t="shared" si="57" ref="L137:L143">IF((F137+G137)-H137&gt;Seuil*BRUT,((F137+G137)-H137)*1/100,0)</f>
        <v>22.353511018749995</v>
      </c>
      <c r="M137" s="88">
        <f aca="true" t="shared" si="58" ref="M137:M143">(F137+G137)-(H137+I137+J137+K137+L137)</f>
        <v>2025.2233418562498</v>
      </c>
      <c r="N137" s="88">
        <f aca="true" t="shared" si="59" ref="N137:N143">M137*6.55957</f>
        <v>13284.59427654</v>
      </c>
    </row>
    <row r="138" spans="2:14" ht="10.5" customHeight="1">
      <c r="B138" s="90">
        <v>6</v>
      </c>
      <c r="C138" s="90" t="s">
        <v>24</v>
      </c>
      <c r="D138" s="90">
        <v>580</v>
      </c>
      <c r="E138" s="91">
        <v>490</v>
      </c>
      <c r="F138" s="86">
        <f t="shared" si="51"/>
        <v>2239.60625</v>
      </c>
      <c r="G138" s="87">
        <f t="shared" si="52"/>
        <v>67.17</v>
      </c>
      <c r="H138" s="88">
        <f t="shared" si="53"/>
        <v>175.80909062499998</v>
      </c>
      <c r="I138" s="88">
        <f t="shared" si="54"/>
        <v>53.701751099999996</v>
      </c>
      <c r="J138" s="88">
        <f t="shared" si="55"/>
        <v>114.1162210875</v>
      </c>
      <c r="K138" s="88">
        <f t="shared" si="56"/>
        <v>11.187864812499999</v>
      </c>
      <c r="L138" s="88">
        <f t="shared" si="57"/>
        <v>21.30967159375</v>
      </c>
      <c r="M138" s="88">
        <f t="shared" si="58"/>
        <v>1930.6516507812498</v>
      </c>
      <c r="N138" s="88">
        <f t="shared" si="59"/>
        <v>12664.244648915163</v>
      </c>
    </row>
    <row r="139" spans="2:14" ht="10.5" customHeight="1">
      <c r="B139" s="90">
        <v>5</v>
      </c>
      <c r="C139" s="90" t="s">
        <v>26</v>
      </c>
      <c r="D139" s="90">
        <v>549</v>
      </c>
      <c r="E139" s="91">
        <v>467</v>
      </c>
      <c r="F139" s="86">
        <f t="shared" si="51"/>
        <v>2134.481875</v>
      </c>
      <c r="G139" s="87">
        <f t="shared" si="52"/>
        <v>64.02</v>
      </c>
      <c r="H139" s="88">
        <f t="shared" si="53"/>
        <v>167.5568271875</v>
      </c>
      <c r="I139" s="88">
        <f t="shared" si="54"/>
        <v>51.18112364999999</v>
      </c>
      <c r="J139" s="88">
        <f t="shared" si="55"/>
        <v>108.75988775624997</v>
      </c>
      <c r="K139" s="88">
        <f t="shared" si="56"/>
        <v>10.662734093749998</v>
      </c>
      <c r="L139" s="88">
        <f t="shared" si="57"/>
        <v>20.309450478125</v>
      </c>
      <c r="M139" s="88">
        <f t="shared" si="58"/>
        <v>1840.031851834375</v>
      </c>
      <c r="N139" s="88">
        <f t="shared" si="59"/>
        <v>12069.81773433721</v>
      </c>
    </row>
    <row r="140" spans="2:14" ht="10.5" customHeight="1">
      <c r="B140" s="90">
        <v>4</v>
      </c>
      <c r="C140" s="90" t="s">
        <v>26</v>
      </c>
      <c r="D140" s="90">
        <v>518</v>
      </c>
      <c r="E140" s="91">
        <v>445</v>
      </c>
      <c r="F140" s="86">
        <f t="shared" si="51"/>
        <v>2033.9281249999997</v>
      </c>
      <c r="G140" s="87">
        <f t="shared" si="52"/>
        <v>60.989999999999995</v>
      </c>
      <c r="H140" s="88">
        <f t="shared" si="53"/>
        <v>159.66335781249998</v>
      </c>
      <c r="I140" s="88">
        <f t="shared" si="54"/>
        <v>48.76969395</v>
      </c>
      <c r="J140" s="88">
        <f t="shared" si="55"/>
        <v>103.63559964374998</v>
      </c>
      <c r="K140" s="88">
        <f t="shared" si="56"/>
        <v>10.160352906249999</v>
      </c>
      <c r="L140" s="88">
        <f t="shared" si="57"/>
        <v>19.352547671874998</v>
      </c>
      <c r="M140" s="88">
        <f t="shared" si="58"/>
        <v>1753.3365730156247</v>
      </c>
      <c r="N140" s="88">
        <f t="shared" si="59"/>
        <v>11501.133984256101</v>
      </c>
    </row>
    <row r="141" spans="2:14" ht="10.5" customHeight="1">
      <c r="B141" s="90">
        <v>3</v>
      </c>
      <c r="C141" s="90" t="s">
        <v>97</v>
      </c>
      <c r="D141" s="90">
        <v>487</v>
      </c>
      <c r="E141" s="91">
        <v>421</v>
      </c>
      <c r="F141" s="86">
        <f t="shared" si="51"/>
        <v>1924.2331249999997</v>
      </c>
      <c r="G141" s="87">
        <f t="shared" si="52"/>
        <v>57.72</v>
      </c>
      <c r="H141" s="88">
        <f t="shared" si="53"/>
        <v>151.0523003125</v>
      </c>
      <c r="I141" s="88">
        <f t="shared" si="54"/>
        <v>46.13986874999999</v>
      </c>
      <c r="J141" s="88">
        <f t="shared" si="55"/>
        <v>98.04722109374998</v>
      </c>
      <c r="K141" s="88">
        <f t="shared" si="56"/>
        <v>9.612472656249999</v>
      </c>
      <c r="L141" s="88">
        <f t="shared" si="57"/>
        <v>18.309008246875</v>
      </c>
      <c r="M141" s="88">
        <f t="shared" si="58"/>
        <v>1658.7922539406247</v>
      </c>
      <c r="N141" s="88">
        <f t="shared" si="59"/>
        <v>10880.963905181303</v>
      </c>
    </row>
    <row r="142" spans="2:14" ht="10.5" customHeight="1">
      <c r="B142" s="90">
        <v>2</v>
      </c>
      <c r="C142" s="90" t="s">
        <v>97</v>
      </c>
      <c r="D142" s="90">
        <v>453</v>
      </c>
      <c r="E142" s="91">
        <v>397</v>
      </c>
      <c r="F142" s="86">
        <f t="shared" si="51"/>
        <v>1814.538125</v>
      </c>
      <c r="G142" s="87">
        <f t="shared" si="52"/>
        <v>54.42</v>
      </c>
      <c r="H142" s="88">
        <f t="shared" si="53"/>
        <v>142.4412428125</v>
      </c>
      <c r="I142" s="88">
        <f t="shared" si="54"/>
        <v>43.50934515</v>
      </c>
      <c r="J142" s="88">
        <f t="shared" si="55"/>
        <v>92.45735844375</v>
      </c>
      <c r="K142" s="88">
        <f t="shared" si="56"/>
        <v>9.06444690625</v>
      </c>
      <c r="L142" s="88">
        <f t="shared" si="57"/>
        <v>17.265168821875</v>
      </c>
      <c r="M142" s="88">
        <f t="shared" si="58"/>
        <v>1564.2205628656252</v>
      </c>
      <c r="N142" s="88">
        <f t="shared" si="59"/>
        <v>10260.61427755647</v>
      </c>
    </row>
    <row r="143" spans="2:14" ht="10.5" customHeight="1">
      <c r="B143" s="90">
        <v>1</v>
      </c>
      <c r="C143" s="90" t="s">
        <v>27</v>
      </c>
      <c r="D143" s="90">
        <v>425</v>
      </c>
      <c r="E143" s="91">
        <v>377</v>
      </c>
      <c r="F143" s="86">
        <f t="shared" si="51"/>
        <v>1723.125625</v>
      </c>
      <c r="G143" s="87">
        <f t="shared" si="52"/>
        <v>51.69</v>
      </c>
      <c r="H143" s="88">
        <f t="shared" si="53"/>
        <v>135.2653615625</v>
      </c>
      <c r="I143" s="88">
        <f t="shared" si="54"/>
        <v>41.317707750000004</v>
      </c>
      <c r="J143" s="88">
        <f t="shared" si="55"/>
        <v>87.80012896875</v>
      </c>
      <c r="K143" s="88">
        <f t="shared" si="56"/>
        <v>8.60785578125</v>
      </c>
      <c r="L143" s="88">
        <f t="shared" si="57"/>
        <v>16.395502634375</v>
      </c>
      <c r="M143" s="88">
        <f t="shared" si="58"/>
        <v>1485.429068303125</v>
      </c>
      <c r="N143" s="88">
        <f t="shared" si="59"/>
        <v>9743.77595356913</v>
      </c>
    </row>
    <row r="144" spans="2:14" ht="10.5" customHeight="1">
      <c r="B144" s="91"/>
      <c r="C144" s="60"/>
      <c r="D144" s="99"/>
      <c r="E144" s="60"/>
      <c r="F144" s="93"/>
      <c r="G144" s="93"/>
      <c r="H144" s="93"/>
      <c r="I144" s="93"/>
      <c r="J144" s="93"/>
      <c r="K144" s="93"/>
      <c r="L144" s="93"/>
      <c r="M144" s="74"/>
      <c r="N144" s="88"/>
    </row>
    <row r="145" spans="2:14" ht="10.5" customHeight="1">
      <c r="B145" s="76"/>
      <c r="C145" s="77"/>
      <c r="D145" s="293" t="s">
        <v>98</v>
      </c>
      <c r="E145" s="293"/>
      <c r="F145" s="293"/>
      <c r="G145" s="293"/>
      <c r="H145" s="293"/>
      <c r="I145" s="293"/>
      <c r="J145" s="293"/>
      <c r="K145" s="293"/>
      <c r="L145" s="77"/>
      <c r="M145" s="181"/>
      <c r="N145" s="88"/>
    </row>
    <row r="146" spans="2:14" ht="10.5" customHeight="1">
      <c r="B146" s="91"/>
      <c r="C146" s="60"/>
      <c r="D146" s="182"/>
      <c r="E146" s="98"/>
      <c r="F146" s="92"/>
      <c r="G146" s="92"/>
      <c r="H146" s="183"/>
      <c r="I146" s="183"/>
      <c r="J146" s="183"/>
      <c r="K146" s="183"/>
      <c r="L146" s="183"/>
      <c r="M146" s="74"/>
      <c r="N146" s="88"/>
    </row>
    <row r="147" spans="2:14" ht="10.5" customHeight="1">
      <c r="B147" s="90">
        <v>8</v>
      </c>
      <c r="C147" s="184"/>
      <c r="D147" s="90">
        <v>579</v>
      </c>
      <c r="E147" s="91">
        <v>489</v>
      </c>
      <c r="F147" s="86">
        <f aca="true" t="shared" si="60" ref="F147:F154">E147*PA/12</f>
        <v>2235.035625</v>
      </c>
      <c r="G147" s="87">
        <f aca="true" t="shared" si="61" ref="G147:G154">IF(E147&gt;298,INT(F147)/100*3,IRPLANCHER3)</f>
        <v>67.05000000000001</v>
      </c>
      <c r="H147" s="88">
        <f aca="true" t="shared" si="62" ref="H147:H154">F147*pension</f>
        <v>175.4502965625</v>
      </c>
      <c r="I147" s="88">
        <f aca="true" t="shared" si="63" ref="I147:I154">((F147+G147)*97/100)*C.S.G.N.D</f>
        <v>53.59255335</v>
      </c>
      <c r="J147" s="88">
        <f aca="true" t="shared" si="64" ref="J147:J154">(F147+G147)*97/100*C.S.G.D</f>
        <v>113.88417586874999</v>
      </c>
      <c r="K147" s="88">
        <f aca="true" t="shared" si="65" ref="K147:K154">(F147+G147)*97/100*R.D.S</f>
        <v>11.165115281250001</v>
      </c>
      <c r="L147" s="88">
        <f aca="true" t="shared" si="66" ref="L147:L154">IF((F147+G147)-H147&gt;Seuil*BRUT,((F147+G147)-H147)*1/100,0)</f>
        <v>21.266353284375</v>
      </c>
      <c r="M147" s="88">
        <f aca="true" t="shared" si="67" ref="M147:M154">(F147+G147)-(H147+I147+J147+K147+L147)</f>
        <v>1926.7271306531252</v>
      </c>
      <c r="N147" s="88">
        <f aca="true" t="shared" si="68" ref="N147:N154">M147*6.55957</f>
        <v>12638.50148441832</v>
      </c>
    </row>
    <row r="148" spans="2:14" ht="10.5" customHeight="1">
      <c r="B148" s="90">
        <v>7</v>
      </c>
      <c r="C148" s="90" t="s">
        <v>24</v>
      </c>
      <c r="D148" s="90">
        <v>547</v>
      </c>
      <c r="E148" s="91">
        <v>465</v>
      </c>
      <c r="F148" s="86">
        <f t="shared" si="60"/>
        <v>2125.340625</v>
      </c>
      <c r="G148" s="87">
        <f t="shared" si="61"/>
        <v>63.75</v>
      </c>
      <c r="H148" s="88">
        <f t="shared" si="62"/>
        <v>166.83923906249998</v>
      </c>
      <c r="I148" s="88">
        <f t="shared" si="63"/>
        <v>50.96202974999999</v>
      </c>
      <c r="J148" s="88">
        <f t="shared" si="64"/>
        <v>108.29431321874998</v>
      </c>
      <c r="K148" s="88">
        <f t="shared" si="65"/>
        <v>10.617089531249999</v>
      </c>
      <c r="L148" s="88">
        <f t="shared" si="66"/>
        <v>20.222513859375</v>
      </c>
      <c r="M148" s="88">
        <f t="shared" si="67"/>
        <v>1832.155439578125</v>
      </c>
      <c r="N148" s="88">
        <f t="shared" si="68"/>
        <v>12018.151856793482</v>
      </c>
    </row>
    <row r="149" spans="2:14" ht="10.5" customHeight="1">
      <c r="B149" s="90">
        <v>6</v>
      </c>
      <c r="C149" s="90" t="s">
        <v>26</v>
      </c>
      <c r="D149" s="90">
        <v>516</v>
      </c>
      <c r="E149" s="91">
        <v>443</v>
      </c>
      <c r="F149" s="86">
        <f t="shared" si="60"/>
        <v>2024.7868749999998</v>
      </c>
      <c r="G149" s="87">
        <f t="shared" si="61"/>
        <v>60.72</v>
      </c>
      <c r="H149" s="88">
        <f t="shared" si="62"/>
        <v>158.9457696875</v>
      </c>
      <c r="I149" s="88">
        <f t="shared" si="63"/>
        <v>48.55060004999999</v>
      </c>
      <c r="J149" s="88">
        <f t="shared" si="64"/>
        <v>103.17002510624998</v>
      </c>
      <c r="K149" s="88">
        <f t="shared" si="65"/>
        <v>10.11470834375</v>
      </c>
      <c r="L149" s="88">
        <f t="shared" si="66"/>
        <v>19.265611053124996</v>
      </c>
      <c r="M149" s="88">
        <f t="shared" si="67"/>
        <v>1745.4601607593745</v>
      </c>
      <c r="N149" s="88">
        <f t="shared" si="68"/>
        <v>11449.46810671237</v>
      </c>
    </row>
    <row r="150" spans="2:14" ht="10.5" customHeight="1">
      <c r="B150" s="90">
        <v>5</v>
      </c>
      <c r="C150" s="90" t="s">
        <v>26</v>
      </c>
      <c r="D150" s="90">
        <v>485</v>
      </c>
      <c r="E150" s="91">
        <v>420</v>
      </c>
      <c r="F150" s="86">
        <f t="shared" si="60"/>
        <v>1919.6624999999997</v>
      </c>
      <c r="G150" s="87">
        <f t="shared" si="61"/>
        <v>57.57000000000001</v>
      </c>
      <c r="H150" s="88">
        <f t="shared" si="62"/>
        <v>150.69350624999998</v>
      </c>
      <c r="I150" s="88">
        <f t="shared" si="63"/>
        <v>46.029972599999994</v>
      </c>
      <c r="J150" s="88">
        <f t="shared" si="64"/>
        <v>97.81369177499998</v>
      </c>
      <c r="K150" s="88">
        <f t="shared" si="65"/>
        <v>9.589577624999999</v>
      </c>
      <c r="L150" s="88">
        <f t="shared" si="66"/>
        <v>18.265389937499997</v>
      </c>
      <c r="M150" s="88">
        <f t="shared" si="67"/>
        <v>1654.8403618124996</v>
      </c>
      <c r="N150" s="88">
        <f t="shared" si="68"/>
        <v>10855.041192134418</v>
      </c>
    </row>
    <row r="151" spans="2:14" ht="10.5" customHeight="1">
      <c r="B151" s="90">
        <v>4</v>
      </c>
      <c r="C151" s="90" t="s">
        <v>97</v>
      </c>
      <c r="D151" s="90">
        <v>463</v>
      </c>
      <c r="E151" s="91">
        <v>405</v>
      </c>
      <c r="F151" s="86">
        <f t="shared" si="60"/>
        <v>1851.1031249999999</v>
      </c>
      <c r="G151" s="87">
        <f t="shared" si="61"/>
        <v>55.53</v>
      </c>
      <c r="H151" s="88">
        <f t="shared" si="62"/>
        <v>145.3115953125</v>
      </c>
      <c r="I151" s="88">
        <f t="shared" si="63"/>
        <v>44.386419149999995</v>
      </c>
      <c r="J151" s="88">
        <f t="shared" si="64"/>
        <v>94.32114069374998</v>
      </c>
      <c r="K151" s="88">
        <f t="shared" si="65"/>
        <v>9.247170656249999</v>
      </c>
      <c r="L151" s="88">
        <f t="shared" si="66"/>
        <v>17.613215296874998</v>
      </c>
      <c r="M151" s="88">
        <f t="shared" si="67"/>
        <v>1595.753583890625</v>
      </c>
      <c r="N151" s="88">
        <f t="shared" si="68"/>
        <v>10467.457336281426</v>
      </c>
    </row>
    <row r="152" spans="2:14" ht="10.5" customHeight="1">
      <c r="B152" s="90">
        <v>3</v>
      </c>
      <c r="C152" s="90" t="s">
        <v>27</v>
      </c>
      <c r="D152" s="90">
        <v>436</v>
      </c>
      <c r="E152" s="91">
        <v>384</v>
      </c>
      <c r="F152" s="86">
        <f t="shared" si="60"/>
        <v>1755.12</v>
      </c>
      <c r="G152" s="87">
        <f t="shared" si="61"/>
        <v>52.650000000000006</v>
      </c>
      <c r="H152" s="88">
        <f t="shared" si="62"/>
        <v>137.77692</v>
      </c>
      <c r="I152" s="88">
        <f t="shared" si="63"/>
        <v>42.0848856</v>
      </c>
      <c r="J152" s="88">
        <f t="shared" si="64"/>
        <v>89.4303819</v>
      </c>
      <c r="K152" s="88">
        <f t="shared" si="65"/>
        <v>8.7676845</v>
      </c>
      <c r="L152" s="88">
        <f t="shared" si="66"/>
        <v>16.6999308</v>
      </c>
      <c r="M152" s="88">
        <f t="shared" si="67"/>
        <v>1513.0101972</v>
      </c>
      <c r="N152" s="88">
        <f t="shared" si="68"/>
        <v>9924.696299247204</v>
      </c>
    </row>
    <row r="153" spans="2:14" ht="10.5" customHeight="1">
      <c r="B153" s="90">
        <v>2</v>
      </c>
      <c r="C153" s="90" t="s">
        <v>27</v>
      </c>
      <c r="D153" s="90">
        <v>416</v>
      </c>
      <c r="E153" s="91">
        <v>370</v>
      </c>
      <c r="F153" s="86">
        <f t="shared" si="60"/>
        <v>1691.1312499999997</v>
      </c>
      <c r="G153" s="87">
        <f t="shared" si="61"/>
        <v>50.730000000000004</v>
      </c>
      <c r="H153" s="88">
        <f t="shared" si="62"/>
        <v>132.75380312499996</v>
      </c>
      <c r="I153" s="88">
        <f t="shared" si="63"/>
        <v>40.550529899999994</v>
      </c>
      <c r="J153" s="88">
        <f t="shared" si="64"/>
        <v>86.16987603749999</v>
      </c>
      <c r="K153" s="88">
        <f t="shared" si="65"/>
        <v>8.4480270625</v>
      </c>
      <c r="L153" s="88">
        <f t="shared" si="66"/>
        <v>16.091074468749998</v>
      </c>
      <c r="M153" s="88">
        <f t="shared" si="67"/>
        <v>1457.8479394062497</v>
      </c>
      <c r="N153" s="88">
        <f t="shared" si="68"/>
        <v>9562.855607891053</v>
      </c>
    </row>
    <row r="154" spans="2:14" ht="10.5" customHeight="1">
      <c r="B154" s="90">
        <v>1</v>
      </c>
      <c r="C154" s="90" t="s">
        <v>99</v>
      </c>
      <c r="D154" s="90">
        <v>399</v>
      </c>
      <c r="E154" s="91">
        <v>362</v>
      </c>
      <c r="F154" s="86">
        <f t="shared" si="60"/>
        <v>1654.5662499999999</v>
      </c>
      <c r="G154" s="87">
        <f t="shared" si="61"/>
        <v>49.62</v>
      </c>
      <c r="H154" s="88">
        <f t="shared" si="62"/>
        <v>129.883450625</v>
      </c>
      <c r="I154" s="88">
        <f t="shared" si="63"/>
        <v>39.67345589999999</v>
      </c>
      <c r="J154" s="88">
        <f t="shared" si="64"/>
        <v>84.30609378749999</v>
      </c>
      <c r="K154" s="88">
        <f t="shared" si="65"/>
        <v>8.265303312499999</v>
      </c>
      <c r="L154" s="88">
        <f t="shared" si="66"/>
        <v>15.743027993749998</v>
      </c>
      <c r="M154" s="88">
        <f t="shared" si="67"/>
        <v>1426.3149183812498</v>
      </c>
      <c r="N154" s="88">
        <f t="shared" si="68"/>
        <v>9356.012549166095</v>
      </c>
    </row>
    <row r="155" spans="2:14" ht="10.5" customHeight="1">
      <c r="B155" s="91"/>
      <c r="C155" s="60"/>
      <c r="D155" s="98"/>
      <c r="E155" s="98"/>
      <c r="F155" s="93"/>
      <c r="G155" s="93"/>
      <c r="H155" s="183"/>
      <c r="I155" s="183"/>
      <c r="J155" s="183"/>
      <c r="K155" s="183"/>
      <c r="L155" s="183"/>
      <c r="M155" s="74"/>
      <c r="N155" s="88"/>
    </row>
    <row r="156" spans="2:14" ht="10.5" customHeight="1">
      <c r="B156" s="76"/>
      <c r="C156" s="77"/>
      <c r="D156" s="293" t="s">
        <v>100</v>
      </c>
      <c r="E156" s="293"/>
      <c r="F156" s="293"/>
      <c r="G156" s="293"/>
      <c r="H156" s="293"/>
      <c r="I156" s="293"/>
      <c r="J156" s="293"/>
      <c r="K156" s="77"/>
      <c r="L156" s="77"/>
      <c r="M156" s="181"/>
      <c r="N156" s="88"/>
    </row>
    <row r="157" spans="2:14" ht="10.5" customHeight="1">
      <c r="B157" s="91"/>
      <c r="C157" s="60"/>
      <c r="D157" s="182"/>
      <c r="E157" s="98"/>
      <c r="F157" s="93"/>
      <c r="G157" s="93"/>
      <c r="H157" s="183"/>
      <c r="I157" s="183"/>
      <c r="J157" s="183"/>
      <c r="K157" s="183"/>
      <c r="L157" s="183"/>
      <c r="M157" s="74"/>
      <c r="N157" s="88"/>
    </row>
    <row r="158" spans="2:14" ht="10.5" customHeight="1">
      <c r="B158" s="90">
        <v>13</v>
      </c>
      <c r="C158" s="90"/>
      <c r="D158" s="90">
        <v>544</v>
      </c>
      <c r="E158" s="91">
        <v>463</v>
      </c>
      <c r="F158" s="86">
        <f aca="true" t="shared" si="69" ref="F158:F170">E158*PA/12</f>
        <v>2116.1993749999997</v>
      </c>
      <c r="G158" s="87">
        <f aca="true" t="shared" si="70" ref="G158:G170">IF(E158&gt;298,INT(F158)/100*3,IRPLANCHER3)</f>
        <v>63.480000000000004</v>
      </c>
      <c r="H158" s="88">
        <f aca="true" t="shared" si="71" ref="H158:H170">F158*pension</f>
        <v>166.12165093749996</v>
      </c>
      <c r="I158" s="88">
        <f aca="true" t="shared" si="72" ref="I158:I170">((F158+G158)*97/100)*C.S.G.N.D</f>
        <v>50.74293585</v>
      </c>
      <c r="J158" s="88">
        <f aca="true" t="shared" si="73" ref="J158:J170">(F158+G158)*97/100*C.S.G.D</f>
        <v>107.82873868124999</v>
      </c>
      <c r="K158" s="88">
        <f aca="true" t="shared" si="74" ref="K158:K170">(F158+G158)*97/100*R.D.S</f>
        <v>10.571444968749999</v>
      </c>
      <c r="L158" s="88">
        <f aca="true" t="shared" si="75" ref="L158:L170">IF((F158+G158)-H158&gt;Seuil*BRUT,((F158+G158)-H158)*1/100,0)</f>
        <v>20.135577240624997</v>
      </c>
      <c r="M158" s="88">
        <f aca="true" t="shared" si="76" ref="M158:M170">(F158+G158)-(H158+I158+J158+K158+L158)</f>
        <v>1824.2790273218748</v>
      </c>
      <c r="N158" s="88">
        <f aca="true" t="shared" si="77" ref="N158:N170">M158*6.55957</f>
        <v>11966.48597924975</v>
      </c>
    </row>
    <row r="159" spans="2:14" ht="10.5" customHeight="1">
      <c r="B159" s="90">
        <v>12</v>
      </c>
      <c r="C159" s="90" t="s">
        <v>24</v>
      </c>
      <c r="D159" s="90">
        <v>510</v>
      </c>
      <c r="E159" s="91">
        <v>439</v>
      </c>
      <c r="F159" s="86">
        <f t="shared" si="69"/>
        <v>2006.5043749999998</v>
      </c>
      <c r="G159" s="87">
        <f t="shared" si="70"/>
        <v>60.17999999999999</v>
      </c>
      <c r="H159" s="88">
        <f t="shared" si="71"/>
        <v>157.51059343749998</v>
      </c>
      <c r="I159" s="88">
        <f t="shared" si="72"/>
        <v>48.112412250000006</v>
      </c>
      <c r="J159" s="88">
        <f t="shared" si="73"/>
        <v>102.23887603125</v>
      </c>
      <c r="K159" s="88">
        <f t="shared" si="74"/>
        <v>10.02341921875</v>
      </c>
      <c r="L159" s="88">
        <f t="shared" si="75"/>
        <v>19.091737815625</v>
      </c>
      <c r="M159" s="88">
        <f t="shared" si="76"/>
        <v>1729.7073362468748</v>
      </c>
      <c r="N159" s="88">
        <f t="shared" si="77"/>
        <v>11346.136351624913</v>
      </c>
    </row>
    <row r="160" spans="2:14" ht="10.5" customHeight="1">
      <c r="B160" s="90">
        <v>11</v>
      </c>
      <c r="C160" s="90" t="s">
        <v>26</v>
      </c>
      <c r="D160" s="90">
        <v>483</v>
      </c>
      <c r="E160" s="91">
        <v>418</v>
      </c>
      <c r="F160" s="86">
        <f t="shared" si="69"/>
        <v>1910.5212499999998</v>
      </c>
      <c r="G160" s="87">
        <f t="shared" si="70"/>
        <v>57.300000000000004</v>
      </c>
      <c r="H160" s="88">
        <f t="shared" si="71"/>
        <v>149.975918125</v>
      </c>
      <c r="I160" s="88">
        <f t="shared" si="72"/>
        <v>45.810878699999996</v>
      </c>
      <c r="J160" s="88">
        <f t="shared" si="73"/>
        <v>97.34811723749999</v>
      </c>
      <c r="K160" s="88">
        <f t="shared" si="74"/>
        <v>9.543933062499999</v>
      </c>
      <c r="L160" s="88">
        <f t="shared" si="75"/>
        <v>18.178453318749998</v>
      </c>
      <c r="M160" s="88">
        <f t="shared" si="76"/>
        <v>1646.9639495562496</v>
      </c>
      <c r="N160" s="88">
        <f t="shared" si="77"/>
        <v>10803.375314590689</v>
      </c>
    </row>
    <row r="161" spans="2:14" ht="10.5" customHeight="1">
      <c r="B161" s="90">
        <v>10</v>
      </c>
      <c r="C161" s="90" t="s">
        <v>26</v>
      </c>
      <c r="D161" s="90">
        <v>450</v>
      </c>
      <c r="E161" s="91">
        <v>395</v>
      </c>
      <c r="F161" s="86">
        <f t="shared" si="69"/>
        <v>1805.3968749999997</v>
      </c>
      <c r="G161" s="87">
        <f t="shared" si="70"/>
        <v>54.150000000000006</v>
      </c>
      <c r="H161" s="88">
        <f t="shared" si="71"/>
        <v>141.7236546875</v>
      </c>
      <c r="I161" s="88">
        <f t="shared" si="72"/>
        <v>43.29025125</v>
      </c>
      <c r="J161" s="88">
        <f t="shared" si="73"/>
        <v>91.99178390624998</v>
      </c>
      <c r="K161" s="88">
        <f t="shared" si="74"/>
        <v>9.018802343749998</v>
      </c>
      <c r="L161" s="88">
        <f t="shared" si="75"/>
        <v>17.178232203125</v>
      </c>
      <c r="M161" s="88">
        <f t="shared" si="76"/>
        <v>1556.3441506093748</v>
      </c>
      <c r="N161" s="88">
        <f t="shared" si="77"/>
        <v>10208.948400012736</v>
      </c>
    </row>
    <row r="162" spans="2:14" ht="10.5" customHeight="1">
      <c r="B162" s="90">
        <v>9</v>
      </c>
      <c r="C162" s="90" t="s">
        <v>26</v>
      </c>
      <c r="D162" s="90">
        <v>436</v>
      </c>
      <c r="E162" s="91">
        <v>384</v>
      </c>
      <c r="F162" s="86">
        <f t="shared" si="69"/>
        <v>1755.12</v>
      </c>
      <c r="G162" s="87">
        <f t="shared" si="70"/>
        <v>52.650000000000006</v>
      </c>
      <c r="H162" s="88">
        <f t="shared" si="71"/>
        <v>137.77692</v>
      </c>
      <c r="I162" s="88">
        <f t="shared" si="72"/>
        <v>42.0848856</v>
      </c>
      <c r="J162" s="88">
        <f t="shared" si="73"/>
        <v>89.4303819</v>
      </c>
      <c r="K162" s="88">
        <f t="shared" si="74"/>
        <v>8.7676845</v>
      </c>
      <c r="L162" s="88">
        <f t="shared" si="75"/>
        <v>16.6999308</v>
      </c>
      <c r="M162" s="88">
        <f t="shared" si="76"/>
        <v>1513.0101972</v>
      </c>
      <c r="N162" s="88">
        <f t="shared" si="77"/>
        <v>9924.696299247204</v>
      </c>
    </row>
    <row r="163" spans="2:14" ht="10.5" customHeight="1">
      <c r="B163" s="90">
        <v>8</v>
      </c>
      <c r="C163" s="90" t="s">
        <v>26</v>
      </c>
      <c r="D163" s="90">
        <v>416</v>
      </c>
      <c r="E163" s="91">
        <v>370</v>
      </c>
      <c r="F163" s="86">
        <f t="shared" si="69"/>
        <v>1691.1312499999997</v>
      </c>
      <c r="G163" s="87">
        <f t="shared" si="70"/>
        <v>50.730000000000004</v>
      </c>
      <c r="H163" s="88">
        <f t="shared" si="71"/>
        <v>132.75380312499996</v>
      </c>
      <c r="I163" s="88">
        <f t="shared" si="72"/>
        <v>40.550529899999994</v>
      </c>
      <c r="J163" s="88">
        <f t="shared" si="73"/>
        <v>86.16987603749999</v>
      </c>
      <c r="K163" s="88">
        <f t="shared" si="74"/>
        <v>8.4480270625</v>
      </c>
      <c r="L163" s="88">
        <f t="shared" si="75"/>
        <v>16.091074468749998</v>
      </c>
      <c r="M163" s="88">
        <f t="shared" si="76"/>
        <v>1457.8479394062497</v>
      </c>
      <c r="N163" s="88">
        <f t="shared" si="77"/>
        <v>9562.855607891053</v>
      </c>
    </row>
    <row r="164" spans="2:14" ht="10.5" customHeight="1">
      <c r="B164" s="90">
        <v>7</v>
      </c>
      <c r="C164" s="90" t="s">
        <v>26</v>
      </c>
      <c r="D164" s="90">
        <v>398</v>
      </c>
      <c r="E164" s="91">
        <v>362</v>
      </c>
      <c r="F164" s="86">
        <f t="shared" si="69"/>
        <v>1654.5662499999999</v>
      </c>
      <c r="G164" s="87">
        <f t="shared" si="70"/>
        <v>49.62</v>
      </c>
      <c r="H164" s="88">
        <f t="shared" si="71"/>
        <v>129.883450625</v>
      </c>
      <c r="I164" s="88">
        <f t="shared" si="72"/>
        <v>39.67345589999999</v>
      </c>
      <c r="J164" s="88">
        <f t="shared" si="73"/>
        <v>84.30609378749999</v>
      </c>
      <c r="K164" s="88">
        <f t="shared" si="74"/>
        <v>8.265303312499999</v>
      </c>
      <c r="L164" s="88">
        <f t="shared" si="75"/>
        <v>15.743027993749998</v>
      </c>
      <c r="M164" s="88">
        <f t="shared" si="76"/>
        <v>1426.3149183812498</v>
      </c>
      <c r="N164" s="88">
        <f t="shared" si="77"/>
        <v>9356.012549166095</v>
      </c>
    </row>
    <row r="165" spans="2:14" ht="10.5" customHeight="1">
      <c r="B165" s="90">
        <v>6</v>
      </c>
      <c r="C165" s="90" t="s">
        <v>27</v>
      </c>
      <c r="D165" s="90">
        <v>382</v>
      </c>
      <c r="E165" s="91">
        <v>352</v>
      </c>
      <c r="F165" s="86">
        <f t="shared" si="69"/>
        <v>1608.86</v>
      </c>
      <c r="G165" s="87">
        <f t="shared" si="70"/>
        <v>48.239999999999995</v>
      </c>
      <c r="H165" s="88">
        <f t="shared" si="71"/>
        <v>126.29551</v>
      </c>
      <c r="I165" s="88">
        <f t="shared" si="72"/>
        <v>38.577287999999996</v>
      </c>
      <c r="J165" s="88">
        <f t="shared" si="73"/>
        <v>81.97673699999999</v>
      </c>
      <c r="K165" s="88">
        <f t="shared" si="74"/>
        <v>8.036934999999998</v>
      </c>
      <c r="L165" s="88">
        <f t="shared" si="75"/>
        <v>15.3080449</v>
      </c>
      <c r="M165" s="88">
        <f t="shared" si="76"/>
        <v>1386.9054850999999</v>
      </c>
      <c r="N165" s="88">
        <f t="shared" si="77"/>
        <v>9097.503612897406</v>
      </c>
    </row>
    <row r="166" spans="2:14" ht="10.5" customHeight="1">
      <c r="B166" s="90">
        <v>5</v>
      </c>
      <c r="C166" s="90" t="s">
        <v>101</v>
      </c>
      <c r="D166" s="90">
        <v>366</v>
      </c>
      <c r="E166" s="91">
        <v>339</v>
      </c>
      <c r="F166" s="86">
        <f t="shared" si="69"/>
        <v>1549.4418749999998</v>
      </c>
      <c r="G166" s="87">
        <f t="shared" si="70"/>
        <v>46.47</v>
      </c>
      <c r="H166" s="88">
        <f t="shared" si="71"/>
        <v>121.63118718749998</v>
      </c>
      <c r="I166" s="88">
        <f t="shared" si="72"/>
        <v>37.152828449999994</v>
      </c>
      <c r="J166" s="88">
        <f t="shared" si="73"/>
        <v>78.94976045624998</v>
      </c>
      <c r="K166" s="88">
        <f t="shared" si="74"/>
        <v>7.740172593749999</v>
      </c>
      <c r="L166" s="88">
        <f t="shared" si="75"/>
        <v>14.742806878124998</v>
      </c>
      <c r="M166" s="88">
        <f t="shared" si="76"/>
        <v>1335.6951194343749</v>
      </c>
      <c r="N166" s="88">
        <f t="shared" si="77"/>
        <v>8761.585634588142</v>
      </c>
    </row>
    <row r="167" spans="2:14" ht="10.5" customHeight="1">
      <c r="B167" s="90">
        <v>4</v>
      </c>
      <c r="C167" s="90" t="s">
        <v>101</v>
      </c>
      <c r="D167" s="90">
        <v>347</v>
      </c>
      <c r="E167" s="91">
        <v>325</v>
      </c>
      <c r="F167" s="86">
        <f t="shared" si="69"/>
        <v>1485.453125</v>
      </c>
      <c r="G167" s="87">
        <f t="shared" si="70"/>
        <v>44.55</v>
      </c>
      <c r="H167" s="88">
        <f t="shared" si="71"/>
        <v>116.6080703125</v>
      </c>
      <c r="I167" s="88">
        <f t="shared" si="72"/>
        <v>35.61847275</v>
      </c>
      <c r="J167" s="88">
        <f t="shared" si="73"/>
        <v>75.68925459375</v>
      </c>
      <c r="K167" s="88">
        <f t="shared" si="74"/>
        <v>7.42051515625</v>
      </c>
      <c r="L167" s="88">
        <f t="shared" si="75"/>
        <v>14.133950546874999</v>
      </c>
      <c r="M167" s="88">
        <f t="shared" si="76"/>
        <v>1280.532861640625</v>
      </c>
      <c r="N167" s="88">
        <f t="shared" si="77"/>
        <v>8399.744943231994</v>
      </c>
    </row>
    <row r="168" spans="2:14" ht="10.5" customHeight="1">
      <c r="B168" s="90">
        <v>3</v>
      </c>
      <c r="C168" s="90" t="s">
        <v>101</v>
      </c>
      <c r="D168" s="90">
        <v>337</v>
      </c>
      <c r="E168" s="91">
        <v>319</v>
      </c>
      <c r="F168" s="86">
        <f t="shared" si="69"/>
        <v>1458.0293749999998</v>
      </c>
      <c r="G168" s="87">
        <f t="shared" si="70"/>
        <v>43.74</v>
      </c>
      <c r="H168" s="88">
        <f t="shared" si="71"/>
        <v>114.45530593749999</v>
      </c>
      <c r="I168" s="88">
        <f t="shared" si="72"/>
        <v>34.961191050000004</v>
      </c>
      <c r="J168" s="88">
        <f t="shared" si="73"/>
        <v>74.29253098125</v>
      </c>
      <c r="K168" s="88">
        <f t="shared" si="74"/>
        <v>7.2835814687500005</v>
      </c>
      <c r="L168" s="88">
        <f t="shared" si="75"/>
        <v>13.873140690624998</v>
      </c>
      <c r="M168" s="88">
        <f t="shared" si="76"/>
        <v>1256.9036248718749</v>
      </c>
      <c r="N168" s="88">
        <f t="shared" si="77"/>
        <v>8244.747310600804</v>
      </c>
    </row>
    <row r="169" spans="2:14" ht="10.5" customHeight="1">
      <c r="B169" s="90">
        <v>2</v>
      </c>
      <c r="C169" s="90" t="s">
        <v>101</v>
      </c>
      <c r="D169" s="90">
        <v>315</v>
      </c>
      <c r="E169" s="91">
        <v>303</v>
      </c>
      <c r="F169" s="86">
        <f t="shared" si="69"/>
        <v>1384.899375</v>
      </c>
      <c r="G169" s="87">
        <f t="shared" si="70"/>
        <v>41.519999999999996</v>
      </c>
      <c r="H169" s="88">
        <f t="shared" si="71"/>
        <v>108.7146009375</v>
      </c>
      <c r="I169" s="88">
        <f t="shared" si="72"/>
        <v>33.20704305</v>
      </c>
      <c r="J169" s="88">
        <f t="shared" si="73"/>
        <v>70.56496648125001</v>
      </c>
      <c r="K169" s="88">
        <f t="shared" si="74"/>
        <v>6.918133968750001</v>
      </c>
      <c r="L169" s="88">
        <f t="shared" si="75"/>
        <v>0</v>
      </c>
      <c r="M169" s="88">
        <f t="shared" si="76"/>
        <v>1207.0146305624999</v>
      </c>
      <c r="N169" s="88">
        <f t="shared" si="77"/>
        <v>7917.496960198857</v>
      </c>
    </row>
    <row r="170" spans="2:14" ht="10.5" customHeight="1">
      <c r="B170" s="90">
        <v>1</v>
      </c>
      <c r="C170" s="90" t="s">
        <v>28</v>
      </c>
      <c r="D170" s="90">
        <v>306</v>
      </c>
      <c r="E170" s="91">
        <v>297</v>
      </c>
      <c r="F170" s="86">
        <f t="shared" si="69"/>
        <v>1357.4756249999998</v>
      </c>
      <c r="G170" s="87">
        <f t="shared" si="70"/>
        <v>40.86138749999999</v>
      </c>
      <c r="H170" s="88">
        <f t="shared" si="71"/>
        <v>106.56183656249999</v>
      </c>
      <c r="I170" s="88">
        <f t="shared" si="72"/>
        <v>32.553285651</v>
      </c>
      <c r="J170" s="88">
        <f t="shared" si="73"/>
        <v>69.175732008375</v>
      </c>
      <c r="K170" s="88">
        <f t="shared" si="74"/>
        <v>6.781934510625</v>
      </c>
      <c r="L170" s="88">
        <f t="shared" si="75"/>
        <v>0</v>
      </c>
      <c r="M170" s="88">
        <f t="shared" si="76"/>
        <v>1183.2642237675</v>
      </c>
      <c r="N170" s="88">
        <f t="shared" si="77"/>
        <v>7761.70450429858</v>
      </c>
    </row>
    <row r="171" spans="2:14" ht="10.5" customHeight="1">
      <c r="B171" s="64"/>
      <c r="C171" s="138"/>
      <c r="D171" s="138"/>
      <c r="E171" s="138"/>
      <c r="F171" s="140"/>
      <c r="G171" s="140"/>
      <c r="H171" s="140"/>
      <c r="I171" s="140"/>
      <c r="J171" s="140"/>
      <c r="K171" s="140"/>
      <c r="L171" s="140"/>
      <c r="M171" s="141"/>
      <c r="N171" s="18"/>
    </row>
    <row r="172" spans="2:7" ht="10.5" customHeight="1">
      <c r="B172" s="185"/>
      <c r="D172" s="60"/>
      <c r="E172" s="60"/>
      <c r="F172" s="110"/>
      <c r="G172" s="110"/>
    </row>
    <row r="173" spans="2:13" ht="10.5" customHeight="1">
      <c r="B173" s="294" t="str">
        <f>FORMULES!E5</f>
        <v> -- Indemnité  de  Résidence  plancher  INM  298 ----- Prix point mensuel net : 3,857 euros (I.R. non comprise)</v>
      </c>
      <c r="C173" s="294"/>
      <c r="D173" s="294"/>
      <c r="E173" s="294"/>
      <c r="F173" s="294"/>
      <c r="G173" s="294"/>
      <c r="H173" s="294"/>
      <c r="I173" s="294"/>
      <c r="J173" s="294"/>
      <c r="K173" s="294"/>
      <c r="L173" s="294"/>
      <c r="M173" s="294"/>
    </row>
  </sheetData>
  <mergeCells count="27">
    <mergeCell ref="D145:K145"/>
    <mergeCell ref="D156:J156"/>
    <mergeCell ref="B173:M173"/>
    <mergeCell ref="B125:M125"/>
    <mergeCell ref="H128:L128"/>
    <mergeCell ref="B129:E129"/>
    <mergeCell ref="D135:K135"/>
    <mergeCell ref="D98:J98"/>
    <mergeCell ref="B115:M115"/>
    <mergeCell ref="B121:M121"/>
    <mergeCell ref="B123:M123"/>
    <mergeCell ref="H70:L70"/>
    <mergeCell ref="B71:E71"/>
    <mergeCell ref="D77:K77"/>
    <mergeCell ref="D87:K87"/>
    <mergeCell ref="B57:M57"/>
    <mergeCell ref="B63:M63"/>
    <mergeCell ref="B65:M65"/>
    <mergeCell ref="B67:M67"/>
    <mergeCell ref="B13:E13"/>
    <mergeCell ref="D19:K19"/>
    <mergeCell ref="D29:K29"/>
    <mergeCell ref="D40:J40"/>
    <mergeCell ref="B5:L5"/>
    <mergeCell ref="B7:L7"/>
    <mergeCell ref="B9:L9"/>
    <mergeCell ref="G12:K12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N165"/>
  <sheetViews>
    <sheetView workbookViewId="0" topLeftCell="A85">
      <selection activeCell="M114" sqref="M114"/>
    </sheetView>
  </sheetViews>
  <sheetFormatPr defaultColWidth="11.421875" defaultRowHeight="12.75"/>
  <cols>
    <col min="1" max="1" width="6.7109375" style="0" customWidth="1"/>
    <col min="2" max="2" width="4.140625" style="5" customWidth="1"/>
    <col min="3" max="3" width="7.28125" style="5" customWidth="1"/>
    <col min="4" max="4" width="3.57421875" style="5" customWidth="1"/>
    <col min="5" max="5" width="3.7109375" style="5" customWidth="1"/>
    <col min="6" max="7" width="7.8515625" style="5" customWidth="1"/>
    <col min="8" max="8" width="10.28125" style="5" customWidth="1"/>
    <col min="9" max="11" width="5.7109375" style="5" customWidth="1"/>
    <col min="12" max="12" width="8.7109375" style="5" customWidth="1"/>
    <col min="13" max="13" width="8.7109375" style="38" customWidth="1"/>
    <col min="14" max="14" width="8.140625" style="0" customWidth="1"/>
  </cols>
  <sheetData>
    <row r="4" ht="12.75">
      <c r="M4" s="146"/>
    </row>
    <row r="5" spans="2:13" ht="20.25">
      <c r="B5" s="290" t="s">
        <v>104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7" spans="2:13" ht="12.75"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</row>
    <row r="8" spans="2:13" ht="12.75">
      <c r="B8"/>
      <c r="C8"/>
      <c r="D8"/>
      <c r="E8"/>
      <c r="F8"/>
      <c r="G8"/>
      <c r="H8"/>
      <c r="I8"/>
      <c r="J8" s="41"/>
      <c r="K8" s="41"/>
      <c r="L8" s="41"/>
      <c r="M8" s="41"/>
    </row>
    <row r="9" spans="2:13" ht="12.75" customHeight="1">
      <c r="B9" s="291" t="s">
        <v>105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</row>
    <row r="10" spans="2:13" ht="12.75">
      <c r="B10"/>
      <c r="C10"/>
      <c r="D10"/>
      <c r="E10"/>
      <c r="F10"/>
      <c r="G10"/>
      <c r="H10"/>
      <c r="I10"/>
      <c r="J10" s="41"/>
      <c r="K10" s="41"/>
      <c r="L10" s="41"/>
      <c r="M10" s="41"/>
    </row>
    <row r="11" spans="2:13" ht="12.75">
      <c r="B11"/>
      <c r="C11"/>
      <c r="D11"/>
      <c r="E11" s="41"/>
      <c r="F11" s="41"/>
      <c r="G11" s="41"/>
      <c r="H11" s="41"/>
      <c r="I11" s="41"/>
      <c r="J11" s="41"/>
      <c r="K11" s="41"/>
      <c r="L11" s="41"/>
      <c r="M11" s="41"/>
    </row>
    <row r="12" spans="8:13" ht="12.75">
      <c r="H12" s="292" t="s">
        <v>36</v>
      </c>
      <c r="I12" s="292"/>
      <c r="J12" s="292"/>
      <c r="K12" s="292"/>
      <c r="L12" s="292"/>
      <c r="M12" s="44">
        <f>DATE</f>
        <v>39722</v>
      </c>
    </row>
    <row r="13" spans="2:13" ht="12.75">
      <c r="B13" s="297" t="s">
        <v>106</v>
      </c>
      <c r="C13" s="297"/>
      <c r="D13" s="297"/>
      <c r="E13" s="297"/>
      <c r="F13" s="176"/>
      <c r="G13" s="176"/>
      <c r="H13" s="176"/>
      <c r="I13" s="176"/>
      <c r="J13" s="176"/>
      <c r="K13" s="176"/>
      <c r="L13" s="176"/>
      <c r="M13" s="48"/>
    </row>
    <row r="14" spans="2:13" ht="12.75">
      <c r="B14" s="177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74"/>
    </row>
    <row r="15" spans="2:13" ht="12.75">
      <c r="B15" s="177"/>
      <c r="C15" s="110"/>
      <c r="F15" s="52" t="s">
        <v>37</v>
      </c>
      <c r="G15" s="53"/>
      <c r="H15" s="53"/>
      <c r="I15" s="53"/>
      <c r="J15" s="53"/>
      <c r="K15" s="54"/>
      <c r="L15" s="55" t="s">
        <v>37</v>
      </c>
      <c r="M15" s="56" t="s">
        <v>38</v>
      </c>
    </row>
    <row r="16" spans="2:13" ht="12.75">
      <c r="B16" s="57" t="s">
        <v>39</v>
      </c>
      <c r="C16" s="57" t="s">
        <v>87</v>
      </c>
      <c r="D16" s="57" t="s">
        <v>20</v>
      </c>
      <c r="E16" s="58" t="s">
        <v>21</v>
      </c>
      <c r="F16" s="59" t="s">
        <v>41</v>
      </c>
      <c r="G16" s="130" t="s">
        <v>4</v>
      </c>
      <c r="H16" s="57" t="s">
        <v>42</v>
      </c>
      <c r="I16" s="57" t="s">
        <v>42</v>
      </c>
      <c r="J16" s="57" t="s">
        <v>43</v>
      </c>
      <c r="K16" s="57" t="s">
        <v>44</v>
      </c>
      <c r="L16" s="61" t="s">
        <v>45</v>
      </c>
      <c r="M16" s="62" t="s">
        <v>46</v>
      </c>
    </row>
    <row r="17" spans="2:13" ht="12.75">
      <c r="B17" s="63"/>
      <c r="C17" s="63" t="s">
        <v>47</v>
      </c>
      <c r="D17" s="63"/>
      <c r="E17" s="64"/>
      <c r="F17" s="65" t="s">
        <v>48</v>
      </c>
      <c r="G17" s="66">
        <v>0.0785</v>
      </c>
      <c r="H17" s="67">
        <v>0.024</v>
      </c>
      <c r="I17" s="67">
        <v>0.051</v>
      </c>
      <c r="J17" s="67">
        <v>0.005</v>
      </c>
      <c r="K17" s="67">
        <v>0.01</v>
      </c>
      <c r="L17" s="68" t="s">
        <v>48</v>
      </c>
      <c r="M17" s="69"/>
    </row>
    <row r="18" spans="2:13" ht="12.75">
      <c r="B18" s="91"/>
      <c r="C18" s="60"/>
      <c r="D18" s="98"/>
      <c r="E18" s="98"/>
      <c r="F18" s="178"/>
      <c r="G18" s="179"/>
      <c r="H18" s="179"/>
      <c r="I18" s="179"/>
      <c r="J18" s="179"/>
      <c r="K18" s="179"/>
      <c r="L18" s="180"/>
      <c r="M18" s="75"/>
    </row>
    <row r="19" spans="2:13" ht="12.75">
      <c r="B19" s="76"/>
      <c r="C19" s="77"/>
      <c r="D19" s="293" t="s">
        <v>107</v>
      </c>
      <c r="E19" s="293"/>
      <c r="F19" s="293"/>
      <c r="G19" s="293"/>
      <c r="H19" s="293"/>
      <c r="I19" s="293"/>
      <c r="J19" s="293"/>
      <c r="K19" s="293"/>
      <c r="L19" s="77"/>
      <c r="M19" s="81"/>
    </row>
    <row r="20" spans="2:13" ht="12.75">
      <c r="B20" s="188"/>
      <c r="C20" s="189"/>
      <c r="D20" s="190"/>
      <c r="E20" s="98"/>
      <c r="F20" s="178"/>
      <c r="G20" s="179"/>
      <c r="H20" s="179"/>
      <c r="I20" s="179"/>
      <c r="J20" s="179"/>
      <c r="K20" s="189"/>
      <c r="L20" s="189"/>
      <c r="M20" s="81"/>
    </row>
    <row r="21" spans="2:13" ht="12.75">
      <c r="B21" s="90">
        <v>8</v>
      </c>
      <c r="C21" s="90"/>
      <c r="D21" s="90">
        <v>660</v>
      </c>
      <c r="E21" s="91">
        <v>551</v>
      </c>
      <c r="F21" s="86">
        <f aca="true" t="shared" si="0" ref="F21:F28">E21*PA/12</f>
        <v>2518.414375</v>
      </c>
      <c r="G21" s="87">
        <f aca="true" t="shared" si="1" ref="G21:G28">F21*pension</f>
        <v>197.6955284375</v>
      </c>
      <c r="H21" s="88">
        <f aca="true" t="shared" si="2" ref="H21:H28">(F21*97/100)*C.S.G.N.D</f>
        <v>58.628686650000006</v>
      </c>
      <c r="I21" s="88">
        <f aca="true" t="shared" si="3" ref="I21:I28">F21*97/100*C.S.G.D</f>
        <v>124.58595913125</v>
      </c>
      <c r="J21" s="88">
        <f aca="true" t="shared" si="4" ref="J21:J28">F21*97/100*R.D.S</f>
        <v>12.214309718750002</v>
      </c>
      <c r="K21" s="88">
        <f aca="true" t="shared" si="5" ref="K21:K28">IF(F21-G21&gt;Seuil*BRUT,(F21-G21)*1/100,0)</f>
        <v>23.207188465625</v>
      </c>
      <c r="L21" s="88">
        <f aca="true" t="shared" si="6" ref="L21:L28">F21-(G21+H21+I21+J21+K21)</f>
        <v>2102.0827025968747</v>
      </c>
      <c r="M21" s="88">
        <f aca="true" t="shared" si="7" ref="M21:M28">L21*6.55957</f>
        <v>13788.75863347338</v>
      </c>
    </row>
    <row r="22" spans="2:13" ht="12.75">
      <c r="B22" s="90">
        <v>7</v>
      </c>
      <c r="C22" s="90" t="s">
        <v>24</v>
      </c>
      <c r="D22" s="90">
        <v>628</v>
      </c>
      <c r="E22" s="91">
        <v>527</v>
      </c>
      <c r="F22" s="86">
        <f t="shared" si="0"/>
        <v>2408.719375</v>
      </c>
      <c r="G22" s="87">
        <f t="shared" si="1"/>
        <v>189.08447093750001</v>
      </c>
      <c r="H22" s="88">
        <f t="shared" si="2"/>
        <v>56.07498705000001</v>
      </c>
      <c r="I22" s="88">
        <f t="shared" si="3"/>
        <v>119.15934748125001</v>
      </c>
      <c r="J22" s="88">
        <f t="shared" si="4"/>
        <v>11.682288968750001</v>
      </c>
      <c r="K22" s="88">
        <f t="shared" si="5"/>
        <v>22.196349040625</v>
      </c>
      <c r="L22" s="88">
        <f t="shared" si="6"/>
        <v>2010.521931521875</v>
      </c>
      <c r="M22" s="88">
        <f t="shared" si="7"/>
        <v>13188.159346352946</v>
      </c>
    </row>
    <row r="23" spans="2:13" ht="12.75">
      <c r="B23" s="90">
        <v>6</v>
      </c>
      <c r="C23" s="90" t="s">
        <v>24</v>
      </c>
      <c r="D23" s="90">
        <v>597</v>
      </c>
      <c r="E23" s="91">
        <v>503</v>
      </c>
      <c r="F23" s="86">
        <f t="shared" si="0"/>
        <v>2299.024375</v>
      </c>
      <c r="G23" s="87">
        <f t="shared" si="1"/>
        <v>180.4734134375</v>
      </c>
      <c r="H23" s="88">
        <f t="shared" si="2"/>
        <v>53.52128745</v>
      </c>
      <c r="I23" s="88">
        <f t="shared" si="3"/>
        <v>113.73273583125</v>
      </c>
      <c r="J23" s="88">
        <f t="shared" si="4"/>
        <v>11.15026821875</v>
      </c>
      <c r="K23" s="88">
        <f t="shared" si="5"/>
        <v>21.185509615625</v>
      </c>
      <c r="L23" s="88">
        <f t="shared" si="6"/>
        <v>1918.961160446875</v>
      </c>
      <c r="M23" s="88">
        <f t="shared" si="7"/>
        <v>12587.560059232508</v>
      </c>
    </row>
    <row r="24" spans="2:13" ht="12.75">
      <c r="B24" s="90">
        <v>5</v>
      </c>
      <c r="C24" s="90" t="s">
        <v>27</v>
      </c>
      <c r="D24" s="90">
        <v>566</v>
      </c>
      <c r="E24" s="91">
        <v>479</v>
      </c>
      <c r="F24" s="86">
        <f t="shared" si="0"/>
        <v>2189.329375</v>
      </c>
      <c r="G24" s="87">
        <f t="shared" si="1"/>
        <v>171.86235593749998</v>
      </c>
      <c r="H24" s="88">
        <f t="shared" si="2"/>
        <v>50.967587849999994</v>
      </c>
      <c r="I24" s="88">
        <f t="shared" si="3"/>
        <v>108.30612418124998</v>
      </c>
      <c r="J24" s="88">
        <f t="shared" si="4"/>
        <v>10.618247468749999</v>
      </c>
      <c r="K24" s="88">
        <f t="shared" si="5"/>
        <v>20.174670190624997</v>
      </c>
      <c r="L24" s="88">
        <f t="shared" si="6"/>
        <v>1827.4003893718748</v>
      </c>
      <c r="M24" s="88">
        <f t="shared" si="7"/>
        <v>11986.960772112068</v>
      </c>
    </row>
    <row r="25" spans="2:13" ht="12.75">
      <c r="B25" s="90">
        <v>4</v>
      </c>
      <c r="C25" s="90" t="s">
        <v>27</v>
      </c>
      <c r="D25" s="90">
        <v>535</v>
      </c>
      <c r="E25" s="91">
        <v>456</v>
      </c>
      <c r="F25" s="86">
        <f t="shared" si="0"/>
        <v>2084.205</v>
      </c>
      <c r="G25" s="87">
        <f t="shared" si="1"/>
        <v>163.6100925</v>
      </c>
      <c r="H25" s="88">
        <f t="shared" si="2"/>
        <v>48.520292399999995</v>
      </c>
      <c r="I25" s="88">
        <f t="shared" si="3"/>
        <v>103.10562134999998</v>
      </c>
      <c r="J25" s="88">
        <f t="shared" si="4"/>
        <v>10.10839425</v>
      </c>
      <c r="K25" s="88">
        <f t="shared" si="5"/>
        <v>19.205949075</v>
      </c>
      <c r="L25" s="88">
        <f t="shared" si="6"/>
        <v>1739.654650425</v>
      </c>
      <c r="M25" s="88">
        <f t="shared" si="7"/>
        <v>11411.386455288317</v>
      </c>
    </row>
    <row r="26" spans="2:13" ht="12.75">
      <c r="B26" s="90">
        <v>3</v>
      </c>
      <c r="C26" s="90" t="s">
        <v>27</v>
      </c>
      <c r="D26" s="90">
        <v>504</v>
      </c>
      <c r="E26" s="91">
        <v>434</v>
      </c>
      <c r="F26" s="86">
        <f t="shared" si="0"/>
        <v>1983.65125</v>
      </c>
      <c r="G26" s="87">
        <f t="shared" si="1"/>
        <v>155.71662312499998</v>
      </c>
      <c r="H26" s="88">
        <f t="shared" si="2"/>
        <v>46.1794011</v>
      </c>
      <c r="I26" s="88">
        <f t="shared" si="3"/>
        <v>98.13122733749998</v>
      </c>
      <c r="J26" s="88">
        <f t="shared" si="4"/>
        <v>9.620708562499999</v>
      </c>
      <c r="K26" s="88">
        <f t="shared" si="5"/>
        <v>18.279346268749997</v>
      </c>
      <c r="L26" s="88">
        <f t="shared" si="6"/>
        <v>1655.72394360625</v>
      </c>
      <c r="M26" s="88">
        <f t="shared" si="7"/>
        <v>10860.837108761249</v>
      </c>
    </row>
    <row r="27" spans="2:13" ht="12.75">
      <c r="B27" s="90">
        <v>2</v>
      </c>
      <c r="C27" s="90" t="s">
        <v>27</v>
      </c>
      <c r="D27" s="90">
        <v>481</v>
      </c>
      <c r="E27" s="91">
        <v>417</v>
      </c>
      <c r="F27" s="86">
        <f t="shared" si="0"/>
        <v>1905.9506249999997</v>
      </c>
      <c r="G27" s="87">
        <f t="shared" si="1"/>
        <v>149.61712406249998</v>
      </c>
      <c r="H27" s="88">
        <f t="shared" si="2"/>
        <v>44.37053055</v>
      </c>
      <c r="I27" s="88">
        <f t="shared" si="3"/>
        <v>94.28737741874998</v>
      </c>
      <c r="J27" s="88">
        <f t="shared" si="4"/>
        <v>9.243860531249998</v>
      </c>
      <c r="K27" s="88">
        <f t="shared" si="5"/>
        <v>17.563335009375</v>
      </c>
      <c r="L27" s="88">
        <f t="shared" si="6"/>
        <v>1590.8683974281248</v>
      </c>
      <c r="M27" s="88">
        <f t="shared" si="7"/>
        <v>10435.412613717604</v>
      </c>
    </row>
    <row r="28" spans="2:13" ht="12.75">
      <c r="B28" s="90">
        <v>1</v>
      </c>
      <c r="C28" s="90" t="s">
        <v>27</v>
      </c>
      <c r="D28" s="90">
        <v>461</v>
      </c>
      <c r="E28" s="91">
        <v>404</v>
      </c>
      <c r="F28" s="86">
        <f t="shared" si="0"/>
        <v>1846.5325</v>
      </c>
      <c r="G28" s="87">
        <f t="shared" si="1"/>
        <v>144.95280125</v>
      </c>
      <c r="H28" s="88">
        <f t="shared" si="2"/>
        <v>42.9872766</v>
      </c>
      <c r="I28" s="88">
        <f t="shared" si="3"/>
        <v>91.34796277499998</v>
      </c>
      <c r="J28" s="88">
        <f t="shared" si="4"/>
        <v>8.955682625</v>
      </c>
      <c r="K28" s="88">
        <f t="shared" si="5"/>
        <v>17.0157969875</v>
      </c>
      <c r="L28" s="88">
        <f t="shared" si="6"/>
        <v>1541.2729797625</v>
      </c>
      <c r="M28" s="88">
        <f t="shared" si="7"/>
        <v>10110.087999860702</v>
      </c>
    </row>
    <row r="29" spans="2:13" ht="12.75">
      <c r="B29" s="91"/>
      <c r="C29" s="60"/>
      <c r="D29" s="98"/>
      <c r="E29" s="98"/>
      <c r="F29" s="178"/>
      <c r="G29" s="179"/>
      <c r="H29" s="179"/>
      <c r="I29" s="179"/>
      <c r="J29" s="179"/>
      <c r="K29" s="179"/>
      <c r="L29" s="180"/>
      <c r="M29" s="88"/>
    </row>
    <row r="30" spans="2:13" ht="12.75">
      <c r="B30" s="76"/>
      <c r="C30" s="77"/>
      <c r="D30" s="293" t="s">
        <v>108</v>
      </c>
      <c r="E30" s="293"/>
      <c r="F30" s="293"/>
      <c r="G30" s="293"/>
      <c r="H30" s="293"/>
      <c r="I30" s="293"/>
      <c r="J30" s="293"/>
      <c r="K30" s="77"/>
      <c r="L30" s="181"/>
      <c r="M30" s="88"/>
    </row>
    <row r="31" spans="2:13" ht="12.75">
      <c r="B31" s="91"/>
      <c r="C31" s="60"/>
      <c r="D31" s="182"/>
      <c r="E31" s="98"/>
      <c r="F31" s="98"/>
      <c r="G31" s="98"/>
      <c r="H31" s="98"/>
      <c r="I31" s="98"/>
      <c r="J31" s="98"/>
      <c r="K31" s="98"/>
      <c r="L31" s="74"/>
      <c r="M31" s="88"/>
    </row>
    <row r="32" spans="2:13" ht="12.75">
      <c r="B32" s="90">
        <v>7</v>
      </c>
      <c r="C32" s="90"/>
      <c r="D32" s="90">
        <v>638</v>
      </c>
      <c r="E32" s="91">
        <v>534</v>
      </c>
      <c r="F32" s="86">
        <f aca="true" t="shared" si="8" ref="F32:F38">E32*PA/12</f>
        <v>2440.71375</v>
      </c>
      <c r="G32" s="87">
        <f aca="true" t="shared" si="9" ref="G32:G38">F32*pension</f>
        <v>191.596029375</v>
      </c>
      <c r="H32" s="88">
        <f aca="true" t="shared" si="10" ref="H32:H38">(F32*97/100)*C.S.G.N.D</f>
        <v>56.8198161</v>
      </c>
      <c r="I32" s="88">
        <f aca="true" t="shared" si="11" ref="I32:I38">F32*97/100*C.S.G.D</f>
        <v>120.74210921249998</v>
      </c>
      <c r="J32" s="88">
        <f aca="true" t="shared" si="12" ref="J32:J38">F32*97/100*R.D.S</f>
        <v>11.8374616875</v>
      </c>
      <c r="K32" s="88">
        <f aca="true" t="shared" si="13" ref="K32:K38">IF(F32-G32&gt;Seuil*BRUT,(F32-G32)*1/100,0)</f>
        <v>22.49117720625</v>
      </c>
      <c r="L32" s="88">
        <f aca="true" t="shared" si="14" ref="L32:L38">F32-(G32+H32+I32+J32+K32)</f>
        <v>2037.22715641875</v>
      </c>
      <c r="M32" s="88">
        <f aca="true" t="shared" si="15" ref="M32:M38">L32*6.55957</f>
        <v>13363.33413842974</v>
      </c>
    </row>
    <row r="33" spans="2:13" ht="12.75">
      <c r="B33" s="90">
        <v>6</v>
      </c>
      <c r="C33" s="90" t="s">
        <v>24</v>
      </c>
      <c r="D33" s="90">
        <v>593</v>
      </c>
      <c r="E33" s="91">
        <v>500</v>
      </c>
      <c r="F33" s="86">
        <f t="shared" si="8"/>
        <v>2285.3125</v>
      </c>
      <c r="G33" s="87">
        <f t="shared" si="9"/>
        <v>179.39703125</v>
      </c>
      <c r="H33" s="88">
        <f t="shared" si="10"/>
        <v>53.20207500000001</v>
      </c>
      <c r="I33" s="88">
        <f t="shared" si="11"/>
        <v>113.054409375</v>
      </c>
      <c r="J33" s="88">
        <f t="shared" si="12"/>
        <v>11.083765625000002</v>
      </c>
      <c r="K33" s="88">
        <f t="shared" si="13"/>
        <v>21.059154687499998</v>
      </c>
      <c r="L33" s="88">
        <f t="shared" si="14"/>
        <v>1907.5160640625</v>
      </c>
      <c r="M33" s="88">
        <f t="shared" si="15"/>
        <v>12512.485148342452</v>
      </c>
    </row>
    <row r="34" spans="2:13" ht="12.75">
      <c r="B34" s="90">
        <v>5</v>
      </c>
      <c r="C34" s="90" t="s">
        <v>26</v>
      </c>
      <c r="D34" s="90">
        <v>559</v>
      </c>
      <c r="E34" s="91">
        <v>474</v>
      </c>
      <c r="F34" s="86">
        <f t="shared" si="8"/>
        <v>2166.47625</v>
      </c>
      <c r="G34" s="87">
        <f t="shared" si="9"/>
        <v>170.06838562500002</v>
      </c>
      <c r="H34" s="88">
        <f t="shared" si="10"/>
        <v>50.4355671</v>
      </c>
      <c r="I34" s="88">
        <f t="shared" si="11"/>
        <v>107.1755800875</v>
      </c>
      <c r="J34" s="88">
        <f t="shared" si="12"/>
        <v>10.5074098125</v>
      </c>
      <c r="K34" s="88">
        <f t="shared" si="13"/>
        <v>19.96407864375</v>
      </c>
      <c r="L34" s="88">
        <f t="shared" si="14"/>
        <v>1808.3252287312503</v>
      </c>
      <c r="M34" s="88">
        <f t="shared" si="15"/>
        <v>11861.835920628648</v>
      </c>
    </row>
    <row r="35" spans="2:13" ht="12.75">
      <c r="B35" s="90">
        <v>4</v>
      </c>
      <c r="C35" s="90" t="s">
        <v>26</v>
      </c>
      <c r="D35" s="90">
        <v>527</v>
      </c>
      <c r="E35" s="91">
        <v>451</v>
      </c>
      <c r="F35" s="86">
        <f t="shared" si="8"/>
        <v>2061.351875</v>
      </c>
      <c r="G35" s="87">
        <f t="shared" si="9"/>
        <v>161.81612218749999</v>
      </c>
      <c r="H35" s="88">
        <f t="shared" si="10"/>
        <v>47.98827165</v>
      </c>
      <c r="I35" s="88">
        <f t="shared" si="11"/>
        <v>101.97507725624999</v>
      </c>
      <c r="J35" s="88">
        <f t="shared" si="12"/>
        <v>9.99755659375</v>
      </c>
      <c r="K35" s="88">
        <f t="shared" si="13"/>
        <v>18.995357528125</v>
      </c>
      <c r="L35" s="88">
        <f t="shared" si="14"/>
        <v>1720.5794897843748</v>
      </c>
      <c r="M35" s="88">
        <f t="shared" si="15"/>
        <v>11286.261603804891</v>
      </c>
    </row>
    <row r="36" spans="2:13" ht="12.75">
      <c r="B36" s="90">
        <v>3</v>
      </c>
      <c r="C36" s="90" t="s">
        <v>26</v>
      </c>
      <c r="D36" s="90">
        <v>498</v>
      </c>
      <c r="E36" s="91">
        <v>429</v>
      </c>
      <c r="F36" s="86">
        <f t="shared" si="8"/>
        <v>1960.798125</v>
      </c>
      <c r="G36" s="87">
        <f t="shared" si="9"/>
        <v>153.9226528125</v>
      </c>
      <c r="H36" s="88">
        <f t="shared" si="10"/>
        <v>45.64738035</v>
      </c>
      <c r="I36" s="88">
        <f t="shared" si="11"/>
        <v>97.00068324374999</v>
      </c>
      <c r="J36" s="88">
        <f t="shared" si="12"/>
        <v>9.509870906249999</v>
      </c>
      <c r="K36" s="88">
        <f t="shared" si="13"/>
        <v>18.068754721875</v>
      </c>
      <c r="L36" s="88">
        <f t="shared" si="14"/>
        <v>1636.648782965625</v>
      </c>
      <c r="M36" s="88">
        <f t="shared" si="15"/>
        <v>10735.712257277824</v>
      </c>
    </row>
    <row r="37" spans="2:13" ht="12.75">
      <c r="B37" s="90">
        <v>2</v>
      </c>
      <c r="C37" s="90" t="s">
        <v>27</v>
      </c>
      <c r="D37" s="90">
        <v>461</v>
      </c>
      <c r="E37" s="91">
        <v>404</v>
      </c>
      <c r="F37" s="86">
        <f t="shared" si="8"/>
        <v>1846.5325</v>
      </c>
      <c r="G37" s="87">
        <f t="shared" si="9"/>
        <v>144.95280125</v>
      </c>
      <c r="H37" s="88">
        <f t="shared" si="10"/>
        <v>42.9872766</v>
      </c>
      <c r="I37" s="88">
        <f t="shared" si="11"/>
        <v>91.34796277499998</v>
      </c>
      <c r="J37" s="88">
        <f t="shared" si="12"/>
        <v>8.955682625</v>
      </c>
      <c r="K37" s="88">
        <f t="shared" si="13"/>
        <v>17.0157969875</v>
      </c>
      <c r="L37" s="88">
        <f t="shared" si="14"/>
        <v>1541.2729797625</v>
      </c>
      <c r="M37" s="88">
        <f t="shared" si="15"/>
        <v>10110.087999860702</v>
      </c>
    </row>
    <row r="38" spans="2:13" ht="12.75">
      <c r="B38" s="90">
        <v>1</v>
      </c>
      <c r="C38" s="90" t="s">
        <v>27</v>
      </c>
      <c r="D38" s="90">
        <v>422</v>
      </c>
      <c r="E38" s="91">
        <v>375</v>
      </c>
      <c r="F38" s="86">
        <f t="shared" si="8"/>
        <v>1713.984375</v>
      </c>
      <c r="G38" s="87">
        <f t="shared" si="9"/>
        <v>134.5477734375</v>
      </c>
      <c r="H38" s="88">
        <f t="shared" si="10"/>
        <v>39.90155625</v>
      </c>
      <c r="I38" s="88">
        <f t="shared" si="11"/>
        <v>84.79080703124998</v>
      </c>
      <c r="J38" s="88">
        <f t="shared" si="12"/>
        <v>8.31282421875</v>
      </c>
      <c r="K38" s="88">
        <f t="shared" si="13"/>
        <v>15.794366015625</v>
      </c>
      <c r="L38" s="88">
        <f t="shared" si="14"/>
        <v>1430.637048046875</v>
      </c>
      <c r="M38" s="88">
        <f t="shared" si="15"/>
        <v>9384.36386125684</v>
      </c>
    </row>
    <row r="39" spans="2:13" ht="12.75">
      <c r="B39" s="91"/>
      <c r="C39" s="60"/>
      <c r="D39" s="99"/>
      <c r="E39" s="60"/>
      <c r="F39" s="93"/>
      <c r="G39" s="93"/>
      <c r="H39" s="93"/>
      <c r="I39" s="93"/>
      <c r="J39" s="93"/>
      <c r="K39" s="93"/>
      <c r="L39" s="74"/>
      <c r="M39" s="88"/>
    </row>
    <row r="40" spans="2:13" ht="12.75">
      <c r="B40" s="76"/>
      <c r="C40" s="77"/>
      <c r="D40" s="293" t="s">
        <v>109</v>
      </c>
      <c r="E40" s="293"/>
      <c r="F40" s="293"/>
      <c r="G40" s="293"/>
      <c r="H40" s="293"/>
      <c r="I40" s="293"/>
      <c r="J40" s="77"/>
      <c r="K40" s="77"/>
      <c r="L40" s="181"/>
      <c r="M40" s="88"/>
    </row>
    <row r="41" spans="2:13" ht="12.75">
      <c r="B41" s="91"/>
      <c r="C41" s="60"/>
      <c r="D41" s="182"/>
      <c r="E41" s="98"/>
      <c r="F41" s="92"/>
      <c r="G41" s="183"/>
      <c r="H41" s="183"/>
      <c r="I41" s="183"/>
      <c r="J41" s="183"/>
      <c r="K41" s="183"/>
      <c r="L41" s="74"/>
      <c r="M41" s="88"/>
    </row>
    <row r="42" spans="2:13" ht="12.75">
      <c r="B42" s="90">
        <v>10</v>
      </c>
      <c r="C42" s="184"/>
      <c r="D42" s="90">
        <v>593</v>
      </c>
      <c r="E42" s="91">
        <v>500</v>
      </c>
      <c r="F42" s="86">
        <f aca="true" t="shared" si="16" ref="F42:F51">E42*PA/12</f>
        <v>2285.3125</v>
      </c>
      <c r="G42" s="87">
        <f aca="true" t="shared" si="17" ref="G42:G51">F42*pension</f>
        <v>179.39703125</v>
      </c>
      <c r="H42" s="88">
        <f aca="true" t="shared" si="18" ref="H42:H51">(F42*97/100)*C.S.G.N.D</f>
        <v>53.20207500000001</v>
      </c>
      <c r="I42" s="88">
        <f aca="true" t="shared" si="19" ref="I42:I51">F42*97/100*C.S.G.D</f>
        <v>113.054409375</v>
      </c>
      <c r="J42" s="88">
        <f aca="true" t="shared" si="20" ref="J42:J51">F42*97/100*R.D.S</f>
        <v>11.083765625000002</v>
      </c>
      <c r="K42" s="88">
        <f aca="true" t="shared" si="21" ref="K42:K51">IF(F42-G42&gt;Seuil*BRUT,(F42-G42)*1/100,0)</f>
        <v>21.059154687499998</v>
      </c>
      <c r="L42" s="88">
        <f aca="true" t="shared" si="22" ref="L42:L51">F42-(G42+H42+I42+J42+K42)</f>
        <v>1907.5160640625</v>
      </c>
      <c r="M42" s="88">
        <f aca="true" t="shared" si="23" ref="M42:M51">L42*6.55957</f>
        <v>12512.485148342452</v>
      </c>
    </row>
    <row r="43" spans="2:13" ht="12.75">
      <c r="B43" s="90">
        <v>9</v>
      </c>
      <c r="C43" s="184" t="s">
        <v>24</v>
      </c>
      <c r="D43" s="90">
        <v>551</v>
      </c>
      <c r="E43" s="91">
        <v>468</v>
      </c>
      <c r="F43" s="86">
        <f t="shared" si="16"/>
        <v>2139.0525</v>
      </c>
      <c r="G43" s="87">
        <f t="shared" si="17"/>
        <v>167.91562125</v>
      </c>
      <c r="H43" s="88">
        <f t="shared" si="18"/>
        <v>49.79714219999999</v>
      </c>
      <c r="I43" s="88">
        <f t="shared" si="19"/>
        <v>105.81892717499997</v>
      </c>
      <c r="J43" s="88">
        <f t="shared" si="20"/>
        <v>10.374404624999997</v>
      </c>
      <c r="K43" s="88">
        <f t="shared" si="21"/>
        <v>19.7113687875</v>
      </c>
      <c r="L43" s="88">
        <f t="shared" si="22"/>
        <v>1785.4350359624998</v>
      </c>
      <c r="M43" s="88">
        <f t="shared" si="23"/>
        <v>11711.686098848535</v>
      </c>
    </row>
    <row r="44" spans="2:13" ht="12.75">
      <c r="B44" s="90">
        <v>8</v>
      </c>
      <c r="C44" s="184" t="s">
        <v>26</v>
      </c>
      <c r="D44" s="90">
        <v>520</v>
      </c>
      <c r="E44" s="91">
        <v>446</v>
      </c>
      <c r="F44" s="86">
        <f t="shared" si="16"/>
        <v>2038.4987499999997</v>
      </c>
      <c r="G44" s="87">
        <f t="shared" si="17"/>
        <v>160.022151875</v>
      </c>
      <c r="H44" s="88">
        <f t="shared" si="18"/>
        <v>47.45625089999999</v>
      </c>
      <c r="I44" s="88">
        <f t="shared" si="19"/>
        <v>100.84453316249999</v>
      </c>
      <c r="J44" s="88">
        <f t="shared" si="20"/>
        <v>9.8867189375</v>
      </c>
      <c r="K44" s="88">
        <f t="shared" si="21"/>
        <v>18.784765981249997</v>
      </c>
      <c r="L44" s="88">
        <f t="shared" si="22"/>
        <v>1701.5043291437498</v>
      </c>
      <c r="M44" s="88">
        <f t="shared" si="23"/>
        <v>11161.136752321467</v>
      </c>
    </row>
    <row r="45" spans="2:13" ht="12.75">
      <c r="B45" s="90">
        <v>7</v>
      </c>
      <c r="C45" s="90" t="s">
        <v>26</v>
      </c>
      <c r="D45" s="90">
        <v>485</v>
      </c>
      <c r="E45" s="91">
        <v>420</v>
      </c>
      <c r="F45" s="86">
        <f t="shared" si="16"/>
        <v>1919.6624999999997</v>
      </c>
      <c r="G45" s="87">
        <f t="shared" si="17"/>
        <v>150.69350624999998</v>
      </c>
      <c r="H45" s="88">
        <f t="shared" si="18"/>
        <v>44.68974299999999</v>
      </c>
      <c r="I45" s="88">
        <f t="shared" si="19"/>
        <v>94.96570387499999</v>
      </c>
      <c r="J45" s="88">
        <f t="shared" si="20"/>
        <v>9.310363124999999</v>
      </c>
      <c r="K45" s="88">
        <f t="shared" si="21"/>
        <v>17.6896899375</v>
      </c>
      <c r="L45" s="88">
        <f t="shared" si="22"/>
        <v>1602.3134938124997</v>
      </c>
      <c r="M45" s="88">
        <f t="shared" si="23"/>
        <v>10510.487524607659</v>
      </c>
    </row>
    <row r="46" spans="2:13" ht="12.75">
      <c r="B46" s="90">
        <v>6</v>
      </c>
      <c r="C46" s="90" t="s">
        <v>26</v>
      </c>
      <c r="D46" s="90">
        <v>453</v>
      </c>
      <c r="E46" s="91">
        <v>397</v>
      </c>
      <c r="F46" s="86">
        <f t="shared" si="16"/>
        <v>1814.538125</v>
      </c>
      <c r="G46" s="87">
        <f t="shared" si="17"/>
        <v>142.4412428125</v>
      </c>
      <c r="H46" s="88">
        <f t="shared" si="18"/>
        <v>42.24244755</v>
      </c>
      <c r="I46" s="88">
        <f t="shared" si="19"/>
        <v>89.76520104374998</v>
      </c>
      <c r="J46" s="88">
        <f t="shared" si="20"/>
        <v>8.80050990625</v>
      </c>
      <c r="K46" s="88">
        <f t="shared" si="21"/>
        <v>16.720968821875</v>
      </c>
      <c r="L46" s="88">
        <f t="shared" si="22"/>
        <v>1514.567754865625</v>
      </c>
      <c r="M46" s="88">
        <f t="shared" si="23"/>
        <v>9934.913207783908</v>
      </c>
    </row>
    <row r="47" spans="2:13" ht="12.75">
      <c r="B47" s="90">
        <v>5</v>
      </c>
      <c r="C47" s="90" t="s">
        <v>27</v>
      </c>
      <c r="D47" s="90">
        <v>422</v>
      </c>
      <c r="E47" s="91">
        <v>375</v>
      </c>
      <c r="F47" s="86">
        <f t="shared" si="16"/>
        <v>1713.984375</v>
      </c>
      <c r="G47" s="87">
        <f t="shared" si="17"/>
        <v>134.5477734375</v>
      </c>
      <c r="H47" s="88">
        <f t="shared" si="18"/>
        <v>39.90155625</v>
      </c>
      <c r="I47" s="88">
        <f t="shared" si="19"/>
        <v>84.79080703124998</v>
      </c>
      <c r="J47" s="88">
        <f t="shared" si="20"/>
        <v>8.31282421875</v>
      </c>
      <c r="K47" s="88">
        <f t="shared" si="21"/>
        <v>15.794366015625</v>
      </c>
      <c r="L47" s="88">
        <f t="shared" si="22"/>
        <v>1430.637048046875</v>
      </c>
      <c r="M47" s="88">
        <f t="shared" si="23"/>
        <v>9384.36386125684</v>
      </c>
    </row>
    <row r="48" spans="2:13" ht="12.75">
      <c r="B48" s="90">
        <v>4</v>
      </c>
      <c r="C48" s="90" t="s">
        <v>27</v>
      </c>
      <c r="D48" s="90">
        <v>384</v>
      </c>
      <c r="E48" s="91">
        <v>352</v>
      </c>
      <c r="F48" s="86">
        <f t="shared" si="16"/>
        <v>1608.86</v>
      </c>
      <c r="G48" s="87">
        <f t="shared" si="17"/>
        <v>126.29551</v>
      </c>
      <c r="H48" s="88">
        <f t="shared" si="18"/>
        <v>37.45426079999999</v>
      </c>
      <c r="I48" s="88">
        <f t="shared" si="19"/>
        <v>79.59030419999998</v>
      </c>
      <c r="J48" s="88">
        <f t="shared" si="20"/>
        <v>7.802970999999999</v>
      </c>
      <c r="K48" s="88">
        <f t="shared" si="21"/>
        <v>14.8256449</v>
      </c>
      <c r="L48" s="88">
        <f t="shared" si="22"/>
        <v>1342.8913091</v>
      </c>
      <c r="M48" s="88">
        <f t="shared" si="23"/>
        <v>8808.789544433086</v>
      </c>
    </row>
    <row r="49" spans="2:13" ht="12.75">
      <c r="B49" s="90">
        <v>3</v>
      </c>
      <c r="C49" s="90" t="s">
        <v>27</v>
      </c>
      <c r="D49" s="90">
        <v>362</v>
      </c>
      <c r="E49" s="91">
        <v>336</v>
      </c>
      <c r="F49" s="86">
        <f t="shared" si="16"/>
        <v>1535.7299999999998</v>
      </c>
      <c r="G49" s="87">
        <f t="shared" si="17"/>
        <v>120.55480499999999</v>
      </c>
      <c r="H49" s="88">
        <f t="shared" si="18"/>
        <v>35.751794399999994</v>
      </c>
      <c r="I49" s="88">
        <f t="shared" si="19"/>
        <v>75.97256309999997</v>
      </c>
      <c r="J49" s="88">
        <f t="shared" si="20"/>
        <v>7.448290499999999</v>
      </c>
      <c r="K49" s="88">
        <f t="shared" si="21"/>
        <v>14.151751949999998</v>
      </c>
      <c r="L49" s="88">
        <f t="shared" si="22"/>
        <v>1281.8507950499998</v>
      </c>
      <c r="M49" s="88">
        <f t="shared" si="23"/>
        <v>8408.390019686127</v>
      </c>
    </row>
    <row r="50" spans="2:13" ht="12.75">
      <c r="B50" s="90">
        <v>2</v>
      </c>
      <c r="C50" s="90" t="s">
        <v>27</v>
      </c>
      <c r="D50" s="90">
        <v>334</v>
      </c>
      <c r="E50" s="91">
        <v>317</v>
      </c>
      <c r="F50" s="86">
        <f t="shared" si="16"/>
        <v>1448.8881249999997</v>
      </c>
      <c r="G50" s="87">
        <f t="shared" si="17"/>
        <v>113.73771781249998</v>
      </c>
      <c r="H50" s="88">
        <f t="shared" si="18"/>
        <v>33.730115549999994</v>
      </c>
      <c r="I50" s="88">
        <f t="shared" si="19"/>
        <v>71.67649554374998</v>
      </c>
      <c r="J50" s="88">
        <f t="shared" si="20"/>
        <v>7.027107406249999</v>
      </c>
      <c r="K50" s="88">
        <f t="shared" si="21"/>
        <v>13.351504071874997</v>
      </c>
      <c r="L50" s="88">
        <f t="shared" si="22"/>
        <v>1209.365184615625</v>
      </c>
      <c r="M50" s="88">
        <f t="shared" si="23"/>
        <v>7932.915584049115</v>
      </c>
    </row>
    <row r="51" spans="2:13" ht="12.75">
      <c r="B51" s="90">
        <v>1</v>
      </c>
      <c r="C51" s="90" t="s">
        <v>28</v>
      </c>
      <c r="D51" s="90">
        <v>322</v>
      </c>
      <c r="E51" s="91">
        <v>308</v>
      </c>
      <c r="F51" s="86">
        <f t="shared" si="16"/>
        <v>1407.7524999999998</v>
      </c>
      <c r="G51" s="87">
        <f t="shared" si="17"/>
        <v>110.50857124999999</v>
      </c>
      <c r="H51" s="88">
        <f t="shared" si="18"/>
        <v>32.772478199999995</v>
      </c>
      <c r="I51" s="88">
        <f t="shared" si="19"/>
        <v>69.64151617499999</v>
      </c>
      <c r="J51" s="88">
        <f t="shared" si="20"/>
        <v>6.8275996249999995</v>
      </c>
      <c r="K51" s="88">
        <f t="shared" si="21"/>
        <v>0</v>
      </c>
      <c r="L51" s="88">
        <f t="shared" si="22"/>
        <v>1188.0023347499998</v>
      </c>
      <c r="M51" s="88">
        <f t="shared" si="23"/>
        <v>7792.784474956056</v>
      </c>
    </row>
    <row r="52" spans="2:14" ht="12.75">
      <c r="B52" s="64"/>
      <c r="C52" s="138"/>
      <c r="D52" s="138"/>
      <c r="E52" s="138"/>
      <c r="F52" s="140"/>
      <c r="G52" s="140"/>
      <c r="H52" s="140"/>
      <c r="I52" s="140"/>
      <c r="J52" s="140"/>
      <c r="K52" s="140"/>
      <c r="L52" s="140"/>
      <c r="M52" s="141"/>
      <c r="N52" s="1"/>
    </row>
    <row r="53" spans="2:7" ht="12.75">
      <c r="B53" s="185"/>
      <c r="D53" s="60"/>
      <c r="E53" s="60"/>
      <c r="F53" s="110"/>
      <c r="G53" s="110"/>
    </row>
    <row r="54" spans="2:13" ht="12.75">
      <c r="B54" s="294" t="str">
        <f>FORMULES!E5</f>
        <v> -- Indemnité  de  Résidence  plancher  INM  298 ----- Prix point mensuel net : 3,857 euros (I.R. non comprise)</v>
      </c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</row>
    <row r="59" ht="12.75">
      <c r="M59" s="146"/>
    </row>
    <row r="60" spans="2:13" ht="20.25">
      <c r="B60" s="290" t="s">
        <v>104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</row>
    <row r="62" spans="2:13" ht="12.75"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</row>
    <row r="63" spans="2:13" ht="12.75">
      <c r="B63"/>
      <c r="C63"/>
      <c r="D63"/>
      <c r="E63"/>
      <c r="F63"/>
      <c r="G63"/>
      <c r="H63"/>
      <c r="I63"/>
      <c r="J63" s="41"/>
      <c r="K63" s="41"/>
      <c r="L63" s="41"/>
      <c r="M63" s="41"/>
    </row>
    <row r="64" spans="2:13" ht="12.75" customHeight="1">
      <c r="B64" s="291" t="s">
        <v>64</v>
      </c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</row>
    <row r="65" spans="2:13" ht="12.75">
      <c r="B65"/>
      <c r="C65"/>
      <c r="D65"/>
      <c r="E65"/>
      <c r="F65"/>
      <c r="G65"/>
      <c r="H65"/>
      <c r="I65"/>
      <c r="J65" s="41"/>
      <c r="K65" s="41"/>
      <c r="L65" s="41"/>
      <c r="M65" s="41"/>
    </row>
    <row r="66" spans="2:13" ht="12.75">
      <c r="B66"/>
      <c r="C66"/>
      <c r="D66"/>
      <c r="E66" s="41"/>
      <c r="F66" s="41"/>
      <c r="G66" s="41"/>
      <c r="H66" s="41"/>
      <c r="I66" s="41"/>
      <c r="J66" s="41"/>
      <c r="K66" s="41"/>
      <c r="L66" s="41"/>
      <c r="M66" s="41"/>
    </row>
    <row r="67" spans="8:13" ht="12.75">
      <c r="H67" s="292" t="s">
        <v>36</v>
      </c>
      <c r="I67" s="292"/>
      <c r="J67" s="292"/>
      <c r="K67" s="292"/>
      <c r="L67" s="292"/>
      <c r="M67" s="44">
        <f>DATE</f>
        <v>39722</v>
      </c>
    </row>
    <row r="68" spans="2:13" ht="12.75">
      <c r="B68" s="297" t="s">
        <v>110</v>
      </c>
      <c r="C68" s="297"/>
      <c r="D68" s="297"/>
      <c r="E68" s="297"/>
      <c r="F68" s="176"/>
      <c r="G68" s="176"/>
      <c r="H68" s="176"/>
      <c r="I68" s="176"/>
      <c r="J68" s="176"/>
      <c r="K68" s="176"/>
      <c r="L68" s="176"/>
      <c r="M68" s="48"/>
    </row>
    <row r="69" spans="2:13" ht="12.75">
      <c r="B69" s="177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74"/>
    </row>
    <row r="70" spans="2:14" ht="12.75">
      <c r="B70" s="177"/>
      <c r="C70" s="110"/>
      <c r="F70" s="52" t="s">
        <v>37</v>
      </c>
      <c r="G70" s="186"/>
      <c r="H70" s="113"/>
      <c r="I70" s="53"/>
      <c r="J70" s="53"/>
      <c r="K70" s="53"/>
      <c r="L70" s="54"/>
      <c r="M70" s="55" t="s">
        <v>37</v>
      </c>
      <c r="N70" s="56" t="s">
        <v>38</v>
      </c>
    </row>
    <row r="71" spans="2:14" ht="12.75">
      <c r="B71" s="57" t="s">
        <v>39</v>
      </c>
      <c r="C71" s="57" t="s">
        <v>87</v>
      </c>
      <c r="D71" s="57" t="s">
        <v>20</v>
      </c>
      <c r="E71" s="58" t="s">
        <v>21</v>
      </c>
      <c r="F71" s="59" t="s">
        <v>41</v>
      </c>
      <c r="G71" s="191" t="s">
        <v>65</v>
      </c>
      <c r="H71" s="192" t="s">
        <v>4</v>
      </c>
      <c r="I71" s="57" t="s">
        <v>42</v>
      </c>
      <c r="J71" s="57" t="s">
        <v>42</v>
      </c>
      <c r="K71" s="57" t="s">
        <v>43</v>
      </c>
      <c r="L71" s="57" t="s">
        <v>44</v>
      </c>
      <c r="M71" s="61" t="s">
        <v>45</v>
      </c>
      <c r="N71" s="62" t="s">
        <v>46</v>
      </c>
    </row>
    <row r="72" spans="2:14" ht="12.75">
      <c r="B72" s="63"/>
      <c r="C72" s="63" t="s">
        <v>47</v>
      </c>
      <c r="D72" s="63"/>
      <c r="E72" s="64"/>
      <c r="F72" s="65" t="s">
        <v>48</v>
      </c>
      <c r="G72" s="193"/>
      <c r="H72" s="194">
        <v>0.0785</v>
      </c>
      <c r="I72" s="67">
        <v>0.024</v>
      </c>
      <c r="J72" s="67">
        <v>0.051</v>
      </c>
      <c r="K72" s="67">
        <v>0.005</v>
      </c>
      <c r="L72" s="67">
        <v>0.01</v>
      </c>
      <c r="M72" s="68" t="s">
        <v>48</v>
      </c>
      <c r="N72" s="69"/>
    </row>
    <row r="73" spans="2:14" ht="12.75">
      <c r="B73" s="91"/>
      <c r="C73" s="60"/>
      <c r="D73" s="98"/>
      <c r="E73" s="98"/>
      <c r="F73" s="178"/>
      <c r="G73" s="178"/>
      <c r="H73" s="179"/>
      <c r="I73" s="179"/>
      <c r="J73" s="179"/>
      <c r="K73" s="179"/>
      <c r="L73" s="179"/>
      <c r="M73" s="180"/>
      <c r="N73" s="75"/>
    </row>
    <row r="74" spans="2:14" ht="12.75">
      <c r="B74" s="76"/>
      <c r="C74" s="77"/>
      <c r="D74" s="293" t="s">
        <v>107</v>
      </c>
      <c r="E74" s="293"/>
      <c r="F74" s="293"/>
      <c r="G74" s="293"/>
      <c r="H74" s="293"/>
      <c r="I74" s="293"/>
      <c r="J74" s="293"/>
      <c r="K74" s="77"/>
      <c r="L74" s="77"/>
      <c r="M74" s="181"/>
      <c r="N74" s="81"/>
    </row>
    <row r="75" spans="2:14" ht="12.75">
      <c r="B75" s="91"/>
      <c r="C75" s="60"/>
      <c r="D75" s="98"/>
      <c r="E75" s="98"/>
      <c r="F75" s="178"/>
      <c r="G75" s="178"/>
      <c r="H75" s="179"/>
      <c r="I75" s="179"/>
      <c r="J75" s="179"/>
      <c r="K75" s="179"/>
      <c r="L75" s="179"/>
      <c r="M75" s="180"/>
      <c r="N75" s="81"/>
    </row>
    <row r="76" spans="2:14" ht="12.75">
      <c r="B76" s="90">
        <v>8</v>
      </c>
      <c r="C76" s="90"/>
      <c r="D76" s="90">
        <v>660</v>
      </c>
      <c r="E76" s="91">
        <v>551</v>
      </c>
      <c r="F76" s="86">
        <f aca="true" t="shared" si="24" ref="F76:F83">E76*PA/12</f>
        <v>2518.414375</v>
      </c>
      <c r="G76" s="87">
        <f aca="true" t="shared" si="25" ref="G76:G83">IF(E76&gt;298,INT(F76)/100,IRPLANCHER)</f>
        <v>25.18</v>
      </c>
      <c r="H76" s="88">
        <f aca="true" t="shared" si="26" ref="H76:H83">F76*pension</f>
        <v>197.6955284375</v>
      </c>
      <c r="I76" s="88">
        <f aca="true" t="shared" si="27" ref="I76:I83">((F76+G76)*97/100)*C.S.G.N.D</f>
        <v>59.21487704999999</v>
      </c>
      <c r="J76" s="88">
        <f aca="true" t="shared" si="28" ref="J76:J83">(F76+G76)*97/100*C.S.G.D</f>
        <v>125.83161373124997</v>
      </c>
      <c r="K76" s="88">
        <f aca="true" t="shared" si="29" ref="K76:K83">(F76+G76)*97/100*R.D.S</f>
        <v>12.336432718749998</v>
      </c>
      <c r="L76" s="88">
        <f aca="true" t="shared" si="30" ref="L76:L83">IF((F76+G76)-H76&gt;Seuil*BRUT,((F76+G76)-H76)*1/100,0)</f>
        <v>23.458988465624998</v>
      </c>
      <c r="M76" s="88">
        <f aca="true" t="shared" si="31" ref="M76:M83">(F76+G76)-(H76+I76+J76+K76+L76)</f>
        <v>2125.0569345968747</v>
      </c>
      <c r="N76" s="88">
        <f aca="true" t="shared" si="32" ref="N76:N83">M76*6.55957</f>
        <v>13939.45971647362</v>
      </c>
    </row>
    <row r="77" spans="2:14" ht="12.75">
      <c r="B77" s="90">
        <v>7</v>
      </c>
      <c r="C77" s="90" t="s">
        <v>24</v>
      </c>
      <c r="D77" s="90">
        <v>628</v>
      </c>
      <c r="E77" s="91">
        <v>527</v>
      </c>
      <c r="F77" s="86">
        <f t="shared" si="24"/>
        <v>2408.719375</v>
      </c>
      <c r="G77" s="87">
        <f t="shared" si="25"/>
        <v>24.08</v>
      </c>
      <c r="H77" s="88">
        <f t="shared" si="26"/>
        <v>189.08447093750001</v>
      </c>
      <c r="I77" s="88">
        <f t="shared" si="27"/>
        <v>56.635569450000006</v>
      </c>
      <c r="J77" s="88">
        <f t="shared" si="28"/>
        <v>120.35058508125</v>
      </c>
      <c r="K77" s="88">
        <f t="shared" si="29"/>
        <v>11.79907696875</v>
      </c>
      <c r="L77" s="88">
        <f t="shared" si="30"/>
        <v>22.437149040625</v>
      </c>
      <c r="M77" s="88">
        <f t="shared" si="31"/>
        <v>2032.492523521875</v>
      </c>
      <c r="N77" s="88">
        <f t="shared" si="32"/>
        <v>13332.276982518386</v>
      </c>
    </row>
    <row r="78" spans="2:14" ht="12.75">
      <c r="B78" s="90">
        <v>6</v>
      </c>
      <c r="C78" s="90" t="s">
        <v>24</v>
      </c>
      <c r="D78" s="90">
        <v>597</v>
      </c>
      <c r="E78" s="91">
        <v>503</v>
      </c>
      <c r="F78" s="86">
        <f t="shared" si="24"/>
        <v>2299.024375</v>
      </c>
      <c r="G78" s="87">
        <f t="shared" si="25"/>
        <v>22.99</v>
      </c>
      <c r="H78" s="88">
        <f t="shared" si="26"/>
        <v>180.4734134375</v>
      </c>
      <c r="I78" s="88">
        <f t="shared" si="27"/>
        <v>54.05649465</v>
      </c>
      <c r="J78" s="88">
        <f t="shared" si="28"/>
        <v>114.87005113124998</v>
      </c>
      <c r="K78" s="88">
        <f t="shared" si="29"/>
        <v>11.26176971875</v>
      </c>
      <c r="L78" s="88">
        <f t="shared" si="30"/>
        <v>21.415409615625</v>
      </c>
      <c r="M78" s="88">
        <f t="shared" si="31"/>
        <v>1939.9372364468747</v>
      </c>
      <c r="N78" s="88">
        <f t="shared" si="32"/>
        <v>12725.154098079825</v>
      </c>
    </row>
    <row r="79" spans="2:14" ht="12.75">
      <c r="B79" s="90">
        <v>5</v>
      </c>
      <c r="C79" s="90" t="s">
        <v>27</v>
      </c>
      <c r="D79" s="90">
        <v>566</v>
      </c>
      <c r="E79" s="91">
        <v>479</v>
      </c>
      <c r="F79" s="86">
        <f t="shared" si="24"/>
        <v>2189.329375</v>
      </c>
      <c r="G79" s="87">
        <f t="shared" si="25"/>
        <v>21.89</v>
      </c>
      <c r="H79" s="88">
        <f t="shared" si="26"/>
        <v>171.86235593749998</v>
      </c>
      <c r="I79" s="88">
        <f t="shared" si="27"/>
        <v>51.47718704999999</v>
      </c>
      <c r="J79" s="88">
        <f t="shared" si="28"/>
        <v>109.38902248124997</v>
      </c>
      <c r="K79" s="88">
        <f t="shared" si="29"/>
        <v>10.724413968749998</v>
      </c>
      <c r="L79" s="88">
        <f t="shared" si="30"/>
        <v>20.393570190624995</v>
      </c>
      <c r="M79" s="88">
        <f t="shared" si="31"/>
        <v>1847.3728253718748</v>
      </c>
      <c r="N79" s="88">
        <f t="shared" si="32"/>
        <v>12117.971364124589</v>
      </c>
    </row>
    <row r="80" spans="2:14" ht="12.75">
      <c r="B80" s="90">
        <v>4</v>
      </c>
      <c r="C80" s="90" t="s">
        <v>27</v>
      </c>
      <c r="D80" s="90">
        <v>535</v>
      </c>
      <c r="E80" s="91">
        <v>456</v>
      </c>
      <c r="F80" s="86">
        <f t="shared" si="24"/>
        <v>2084.205</v>
      </c>
      <c r="G80" s="87">
        <f t="shared" si="25"/>
        <v>20.84</v>
      </c>
      <c r="H80" s="88">
        <f t="shared" si="26"/>
        <v>163.6100925</v>
      </c>
      <c r="I80" s="88">
        <f t="shared" si="27"/>
        <v>49.005447600000004</v>
      </c>
      <c r="J80" s="88">
        <f t="shared" si="28"/>
        <v>104.13657615000001</v>
      </c>
      <c r="K80" s="88">
        <f t="shared" si="29"/>
        <v>10.20946825</v>
      </c>
      <c r="L80" s="88">
        <f t="shared" si="30"/>
        <v>19.414349075</v>
      </c>
      <c r="M80" s="88">
        <f t="shared" si="31"/>
        <v>1758.669066425</v>
      </c>
      <c r="N80" s="88">
        <f t="shared" si="32"/>
        <v>11536.112848049437</v>
      </c>
    </row>
    <row r="81" spans="2:14" ht="12.75">
      <c r="B81" s="90">
        <v>3</v>
      </c>
      <c r="C81" s="90" t="s">
        <v>27</v>
      </c>
      <c r="D81" s="90">
        <v>504</v>
      </c>
      <c r="E81" s="91">
        <v>434</v>
      </c>
      <c r="F81" s="86">
        <f t="shared" si="24"/>
        <v>1983.65125</v>
      </c>
      <c r="G81" s="87">
        <f t="shared" si="25"/>
        <v>19.83</v>
      </c>
      <c r="H81" s="88">
        <f t="shared" si="26"/>
        <v>155.71662312499998</v>
      </c>
      <c r="I81" s="88">
        <f t="shared" si="27"/>
        <v>46.6410435</v>
      </c>
      <c r="J81" s="88">
        <f t="shared" si="28"/>
        <v>99.1122174375</v>
      </c>
      <c r="K81" s="88">
        <f t="shared" si="29"/>
        <v>9.7168840625</v>
      </c>
      <c r="L81" s="88">
        <f t="shared" si="30"/>
        <v>18.477646268749996</v>
      </c>
      <c r="M81" s="88">
        <f t="shared" si="31"/>
        <v>1673.8168356062497</v>
      </c>
      <c r="N81" s="88">
        <f t="shared" si="32"/>
        <v>10979.518700337687</v>
      </c>
    </row>
    <row r="82" spans="2:14" ht="12.75">
      <c r="B82" s="90">
        <v>2</v>
      </c>
      <c r="C82" s="90" t="s">
        <v>27</v>
      </c>
      <c r="D82" s="90">
        <v>481</v>
      </c>
      <c r="E82" s="91">
        <v>417</v>
      </c>
      <c r="F82" s="86">
        <f t="shared" si="24"/>
        <v>1905.9506249999997</v>
      </c>
      <c r="G82" s="87">
        <f t="shared" si="25"/>
        <v>19.05</v>
      </c>
      <c r="H82" s="88">
        <f t="shared" si="26"/>
        <v>149.61712406249998</v>
      </c>
      <c r="I82" s="88">
        <f t="shared" si="27"/>
        <v>44.81401454999999</v>
      </c>
      <c r="J82" s="88">
        <f t="shared" si="28"/>
        <v>95.22978091874997</v>
      </c>
      <c r="K82" s="88">
        <f t="shared" si="29"/>
        <v>9.336253031249997</v>
      </c>
      <c r="L82" s="88">
        <f t="shared" si="30"/>
        <v>17.753835009375</v>
      </c>
      <c r="M82" s="88">
        <f t="shared" si="31"/>
        <v>1608.2496174281248</v>
      </c>
      <c r="N82" s="88">
        <f t="shared" si="32"/>
        <v>10549.425942993004</v>
      </c>
    </row>
    <row r="83" spans="2:14" ht="12.75">
      <c r="B83" s="90">
        <v>1</v>
      </c>
      <c r="C83" s="90" t="s">
        <v>27</v>
      </c>
      <c r="D83" s="90">
        <v>461</v>
      </c>
      <c r="E83" s="91">
        <v>404</v>
      </c>
      <c r="F83" s="86">
        <f t="shared" si="24"/>
        <v>1846.5325</v>
      </c>
      <c r="G83" s="87">
        <f t="shared" si="25"/>
        <v>18.46</v>
      </c>
      <c r="H83" s="88">
        <f t="shared" si="26"/>
        <v>144.95280125</v>
      </c>
      <c r="I83" s="88">
        <f t="shared" si="27"/>
        <v>43.4170254</v>
      </c>
      <c r="J83" s="88">
        <f t="shared" si="28"/>
        <v>92.26117897499999</v>
      </c>
      <c r="K83" s="88">
        <f t="shared" si="29"/>
        <v>9.045213625</v>
      </c>
      <c r="L83" s="88">
        <f t="shared" si="30"/>
        <v>17.2003969875</v>
      </c>
      <c r="M83" s="88">
        <f t="shared" si="31"/>
        <v>1558.1158837625</v>
      </c>
      <c r="N83" s="88">
        <f t="shared" si="32"/>
        <v>10220.570207651983</v>
      </c>
    </row>
    <row r="84" spans="2:14" ht="12.75">
      <c r="B84" s="91"/>
      <c r="C84" s="60"/>
      <c r="D84" s="98"/>
      <c r="E84" s="98"/>
      <c r="F84" s="178"/>
      <c r="G84" s="178"/>
      <c r="H84" s="179"/>
      <c r="I84" s="179"/>
      <c r="J84" s="179"/>
      <c r="K84" s="179"/>
      <c r="L84" s="179"/>
      <c r="M84" s="180"/>
      <c r="N84" s="88"/>
    </row>
    <row r="85" spans="2:14" ht="12.75">
      <c r="B85" s="76"/>
      <c r="C85" s="77"/>
      <c r="D85" s="293" t="s">
        <v>108</v>
      </c>
      <c r="E85" s="293"/>
      <c r="F85" s="293"/>
      <c r="G85" s="293"/>
      <c r="H85" s="293"/>
      <c r="I85" s="293"/>
      <c r="J85" s="293"/>
      <c r="K85" s="77"/>
      <c r="L85" s="77"/>
      <c r="M85" s="181"/>
      <c r="N85" s="88"/>
    </row>
    <row r="86" spans="2:14" ht="12.75">
      <c r="B86" s="91"/>
      <c r="C86" s="60"/>
      <c r="D86" s="182"/>
      <c r="E86" s="98"/>
      <c r="F86" s="98"/>
      <c r="G86" s="98"/>
      <c r="H86" s="98"/>
      <c r="I86" s="98"/>
      <c r="J86" s="98"/>
      <c r="K86" s="98"/>
      <c r="L86" s="98"/>
      <c r="M86" s="74"/>
      <c r="N86" s="88"/>
    </row>
    <row r="87" spans="2:14" ht="12.75">
      <c r="B87" s="90">
        <v>7</v>
      </c>
      <c r="C87" s="90"/>
      <c r="D87" s="90">
        <v>638</v>
      </c>
      <c r="E87" s="91">
        <v>534</v>
      </c>
      <c r="F87" s="86">
        <f aca="true" t="shared" si="33" ref="F87:F93">E87*PA/12</f>
        <v>2440.71375</v>
      </c>
      <c r="G87" s="87">
        <f aca="true" t="shared" si="34" ref="G87:G93">IF(E87&gt;298,INT(F87)/100,IRPLANCHER)</f>
        <v>24.4</v>
      </c>
      <c r="H87" s="88">
        <f aca="true" t="shared" si="35" ref="H87:H93">F87*pension</f>
        <v>191.596029375</v>
      </c>
      <c r="I87" s="88">
        <f aca="true" t="shared" si="36" ref="I87:I93">((F87+G87)*97/100)*C.S.G.N.D</f>
        <v>57.3878481</v>
      </c>
      <c r="J87" s="88">
        <f aca="true" t="shared" si="37" ref="J87:J93">(F87+G87)*97/100*C.S.G.D</f>
        <v>121.94917721249999</v>
      </c>
      <c r="K87" s="88">
        <f aca="true" t="shared" si="38" ref="K87:K93">(F87+G87)*97/100*R.D.S</f>
        <v>11.9558016875</v>
      </c>
      <c r="L87" s="88">
        <f aca="true" t="shared" si="39" ref="L87:L93">IF((F87+G87)-H87&gt;Seuil*BRUT,((F87+G87)-H87)*1/100,0)</f>
        <v>22.73517720625</v>
      </c>
      <c r="M87" s="88">
        <f aca="true" t="shared" si="40" ref="M87:M93">(F87+G87)-(H87+I87+J87+K87+L87)</f>
        <v>2059.48971641875</v>
      </c>
      <c r="N87" s="88">
        <f aca="true" t="shared" si="41" ref="N87:N93">M87*6.55957</f>
        <v>13509.36695912894</v>
      </c>
    </row>
    <row r="88" spans="2:14" ht="12.75">
      <c r="B88" s="90">
        <v>6</v>
      </c>
      <c r="C88" s="90" t="s">
        <v>24</v>
      </c>
      <c r="D88" s="90">
        <v>593</v>
      </c>
      <c r="E88" s="91">
        <v>500</v>
      </c>
      <c r="F88" s="86">
        <f t="shared" si="33"/>
        <v>2285.3125</v>
      </c>
      <c r="G88" s="87">
        <f t="shared" si="34"/>
        <v>22.85</v>
      </c>
      <c r="H88" s="88">
        <f t="shared" si="35"/>
        <v>179.39703125</v>
      </c>
      <c r="I88" s="88">
        <f t="shared" si="36"/>
        <v>53.734023</v>
      </c>
      <c r="J88" s="88">
        <f t="shared" si="37"/>
        <v>114.184798875</v>
      </c>
      <c r="K88" s="88">
        <f t="shared" si="38"/>
        <v>11.194588125000001</v>
      </c>
      <c r="L88" s="88">
        <f t="shared" si="39"/>
        <v>21.287654687499998</v>
      </c>
      <c r="M88" s="88">
        <f t="shared" si="40"/>
        <v>1928.3644040625</v>
      </c>
      <c r="N88" s="88">
        <f t="shared" si="41"/>
        <v>12649.241293956253</v>
      </c>
    </row>
    <row r="89" spans="2:14" ht="12.75">
      <c r="B89" s="90">
        <v>5</v>
      </c>
      <c r="C89" s="90" t="s">
        <v>26</v>
      </c>
      <c r="D89" s="90">
        <v>559</v>
      </c>
      <c r="E89" s="91">
        <v>474</v>
      </c>
      <c r="F89" s="86">
        <f t="shared" si="33"/>
        <v>2166.47625</v>
      </c>
      <c r="G89" s="87">
        <f t="shared" si="34"/>
        <v>21.66</v>
      </c>
      <c r="H89" s="88">
        <f t="shared" si="35"/>
        <v>170.06838562500002</v>
      </c>
      <c r="I89" s="88">
        <f t="shared" si="36"/>
        <v>50.9398119</v>
      </c>
      <c r="J89" s="88">
        <f t="shared" si="37"/>
        <v>108.2471002875</v>
      </c>
      <c r="K89" s="88">
        <f t="shared" si="38"/>
        <v>10.612460812500002</v>
      </c>
      <c r="L89" s="88">
        <f t="shared" si="39"/>
        <v>20.18067864375</v>
      </c>
      <c r="M89" s="88">
        <f t="shared" si="40"/>
        <v>1828.0878127312499</v>
      </c>
      <c r="N89" s="88">
        <f t="shared" si="41"/>
        <v>11991.469973757525</v>
      </c>
    </row>
    <row r="90" spans="2:14" ht="12.75">
      <c r="B90" s="90">
        <v>4</v>
      </c>
      <c r="C90" s="90" t="s">
        <v>26</v>
      </c>
      <c r="D90" s="90">
        <v>527</v>
      </c>
      <c r="E90" s="91">
        <v>451</v>
      </c>
      <c r="F90" s="86">
        <f t="shared" si="33"/>
        <v>2061.351875</v>
      </c>
      <c r="G90" s="87">
        <f t="shared" si="34"/>
        <v>20.61</v>
      </c>
      <c r="H90" s="88">
        <f t="shared" si="35"/>
        <v>161.81612218749999</v>
      </c>
      <c r="I90" s="88">
        <f t="shared" si="36"/>
        <v>48.46807245</v>
      </c>
      <c r="J90" s="88">
        <f t="shared" si="37"/>
        <v>102.99465395625</v>
      </c>
      <c r="K90" s="88">
        <f t="shared" si="38"/>
        <v>10.097515093750001</v>
      </c>
      <c r="L90" s="88">
        <f t="shared" si="39"/>
        <v>19.201457528125</v>
      </c>
      <c r="M90" s="88">
        <f t="shared" si="40"/>
        <v>1739.3840537843748</v>
      </c>
      <c r="N90" s="88">
        <f t="shared" si="41"/>
        <v>11409.611457682371</v>
      </c>
    </row>
    <row r="91" spans="2:14" ht="12.75">
      <c r="B91" s="90">
        <v>3</v>
      </c>
      <c r="C91" s="90" t="s">
        <v>26</v>
      </c>
      <c r="D91" s="90">
        <v>498</v>
      </c>
      <c r="E91" s="91">
        <v>429</v>
      </c>
      <c r="F91" s="86">
        <f t="shared" si="33"/>
        <v>1960.798125</v>
      </c>
      <c r="G91" s="87">
        <f t="shared" si="34"/>
        <v>19.6</v>
      </c>
      <c r="H91" s="88">
        <f t="shared" si="35"/>
        <v>153.9226528125</v>
      </c>
      <c r="I91" s="88">
        <f t="shared" si="36"/>
        <v>46.10366835</v>
      </c>
      <c r="J91" s="88">
        <f t="shared" si="37"/>
        <v>97.97029524375</v>
      </c>
      <c r="K91" s="88">
        <f t="shared" si="38"/>
        <v>9.60493090625</v>
      </c>
      <c r="L91" s="88">
        <f t="shared" si="39"/>
        <v>18.264754721875</v>
      </c>
      <c r="M91" s="88">
        <f t="shared" si="40"/>
        <v>1654.531822965625</v>
      </c>
      <c r="N91" s="88">
        <f t="shared" si="41"/>
        <v>10853.017309970624</v>
      </c>
    </row>
    <row r="92" spans="2:14" ht="12.75">
      <c r="B92" s="90">
        <v>2</v>
      </c>
      <c r="C92" s="90" t="s">
        <v>27</v>
      </c>
      <c r="D92" s="90">
        <v>461</v>
      </c>
      <c r="E92" s="91">
        <v>404</v>
      </c>
      <c r="F92" s="86">
        <f t="shared" si="33"/>
        <v>1846.5325</v>
      </c>
      <c r="G92" s="87">
        <f t="shared" si="34"/>
        <v>18.46</v>
      </c>
      <c r="H92" s="88">
        <f t="shared" si="35"/>
        <v>144.95280125</v>
      </c>
      <c r="I92" s="88">
        <f t="shared" si="36"/>
        <v>43.4170254</v>
      </c>
      <c r="J92" s="88">
        <f t="shared" si="37"/>
        <v>92.26117897499999</v>
      </c>
      <c r="K92" s="88">
        <f t="shared" si="38"/>
        <v>9.045213625</v>
      </c>
      <c r="L92" s="88">
        <f t="shared" si="39"/>
        <v>17.2003969875</v>
      </c>
      <c r="M92" s="88">
        <f t="shared" si="40"/>
        <v>1558.1158837625</v>
      </c>
      <c r="N92" s="88">
        <f t="shared" si="41"/>
        <v>10220.570207651983</v>
      </c>
    </row>
    <row r="93" spans="2:14" ht="12.75">
      <c r="B93" s="90">
        <v>1</v>
      </c>
      <c r="C93" s="90" t="s">
        <v>27</v>
      </c>
      <c r="D93" s="90">
        <v>422</v>
      </c>
      <c r="E93" s="91">
        <v>375</v>
      </c>
      <c r="F93" s="86">
        <f t="shared" si="33"/>
        <v>1713.984375</v>
      </c>
      <c r="G93" s="87">
        <f t="shared" si="34"/>
        <v>17.13</v>
      </c>
      <c r="H93" s="88">
        <f t="shared" si="35"/>
        <v>134.5477734375</v>
      </c>
      <c r="I93" s="88">
        <f t="shared" si="36"/>
        <v>40.300342650000005</v>
      </c>
      <c r="J93" s="88">
        <f t="shared" si="37"/>
        <v>85.63822813125</v>
      </c>
      <c r="K93" s="88">
        <f t="shared" si="38"/>
        <v>8.39590471875</v>
      </c>
      <c r="L93" s="88">
        <f t="shared" si="39"/>
        <v>15.965666015625002</v>
      </c>
      <c r="M93" s="88">
        <f t="shared" si="40"/>
        <v>1446.2664600468752</v>
      </c>
      <c r="N93" s="88">
        <f t="shared" si="41"/>
        <v>9486.88608332968</v>
      </c>
    </row>
    <row r="94" spans="2:14" ht="12.75">
      <c r="B94" s="91"/>
      <c r="C94" s="60"/>
      <c r="D94" s="99"/>
      <c r="E94" s="60"/>
      <c r="F94" s="93"/>
      <c r="G94" s="93"/>
      <c r="H94" s="93"/>
      <c r="I94" s="93"/>
      <c r="J94" s="93"/>
      <c r="K94" s="93"/>
      <c r="L94" s="93"/>
      <c r="M94" s="74"/>
      <c r="N94" s="88"/>
    </row>
    <row r="95" spans="2:14" ht="12.75">
      <c r="B95" s="76"/>
      <c r="C95" s="77"/>
      <c r="D95" s="293" t="s">
        <v>109</v>
      </c>
      <c r="E95" s="293"/>
      <c r="F95" s="293"/>
      <c r="G95" s="293"/>
      <c r="H95" s="293"/>
      <c r="I95" s="77"/>
      <c r="J95" s="77"/>
      <c r="K95" s="77"/>
      <c r="L95" s="77"/>
      <c r="M95" s="181"/>
      <c r="N95" s="88"/>
    </row>
    <row r="96" spans="2:14" ht="12.75">
      <c r="B96" s="91"/>
      <c r="C96" s="60"/>
      <c r="D96" s="182"/>
      <c r="E96" s="98"/>
      <c r="F96" s="92"/>
      <c r="G96" s="92"/>
      <c r="H96" s="183"/>
      <c r="I96" s="183"/>
      <c r="J96" s="183"/>
      <c r="K96" s="183"/>
      <c r="L96" s="183"/>
      <c r="M96" s="74"/>
      <c r="N96" s="88"/>
    </row>
    <row r="97" spans="2:14" ht="12.75">
      <c r="B97" s="90">
        <v>10</v>
      </c>
      <c r="C97" s="184"/>
      <c r="D97" s="90">
        <v>593</v>
      </c>
      <c r="E97" s="91">
        <v>500</v>
      </c>
      <c r="F97" s="86">
        <f aca="true" t="shared" si="42" ref="F97:F106">E97*PA/12</f>
        <v>2285.3125</v>
      </c>
      <c r="G97" s="87">
        <f aca="true" t="shared" si="43" ref="G97:G106">IF(E97&gt;298,INT(F97)/100,IRPLANCHER)</f>
        <v>22.85</v>
      </c>
      <c r="H97" s="88">
        <f aca="true" t="shared" si="44" ref="H97:H106">F97*pension</f>
        <v>179.39703125</v>
      </c>
      <c r="I97" s="88">
        <f aca="true" t="shared" si="45" ref="I97:I106">((F97+G97)*97/100)*C.S.G.N.D</f>
        <v>53.734023</v>
      </c>
      <c r="J97" s="88">
        <f aca="true" t="shared" si="46" ref="J97:J106">(F97+G97)*97/100*C.S.G.D</f>
        <v>114.184798875</v>
      </c>
      <c r="K97" s="88">
        <f aca="true" t="shared" si="47" ref="K97:K106">(F97+G97)*97/100*R.D.S</f>
        <v>11.194588125000001</v>
      </c>
      <c r="L97" s="88">
        <f aca="true" t="shared" si="48" ref="L97:L106">IF((F97+G97)-H97&gt;Seuil*BRUT,((F97+G97)-H97)*1/100,0)</f>
        <v>21.287654687499998</v>
      </c>
      <c r="M97" s="88">
        <f aca="true" t="shared" si="49" ref="M97:M106">(F97+G97)-(H97+I97+J97+K97+L97)</f>
        <v>1928.3644040625</v>
      </c>
      <c r="N97" s="88">
        <f aca="true" t="shared" si="50" ref="N97:N106">M97*6.55957</f>
        <v>12649.241293956253</v>
      </c>
    </row>
    <row r="98" spans="2:14" ht="12.75">
      <c r="B98" s="90">
        <v>9</v>
      </c>
      <c r="C98" s="184" t="s">
        <v>24</v>
      </c>
      <c r="D98" s="90">
        <v>551</v>
      </c>
      <c r="E98" s="91">
        <v>468</v>
      </c>
      <c r="F98" s="86">
        <f t="shared" si="42"/>
        <v>2139.0525</v>
      </c>
      <c r="G98" s="87">
        <f t="shared" si="43"/>
        <v>21.39</v>
      </c>
      <c r="H98" s="88">
        <f t="shared" si="44"/>
        <v>167.91562125</v>
      </c>
      <c r="I98" s="88">
        <f t="shared" si="45"/>
        <v>50.29510139999999</v>
      </c>
      <c r="J98" s="88">
        <f t="shared" si="46"/>
        <v>106.87709047499997</v>
      </c>
      <c r="K98" s="88">
        <f t="shared" si="47"/>
        <v>10.478146124999999</v>
      </c>
      <c r="L98" s="88">
        <f t="shared" si="48"/>
        <v>19.9252687875</v>
      </c>
      <c r="M98" s="88">
        <f t="shared" si="49"/>
        <v>1804.9512719624997</v>
      </c>
      <c r="N98" s="88">
        <f t="shared" si="50"/>
        <v>11839.704215027054</v>
      </c>
    </row>
    <row r="99" spans="2:14" ht="12.75">
      <c r="B99" s="90">
        <v>8</v>
      </c>
      <c r="C99" s="184" t="s">
        <v>26</v>
      </c>
      <c r="D99" s="90">
        <v>520</v>
      </c>
      <c r="E99" s="91">
        <v>446</v>
      </c>
      <c r="F99" s="86">
        <f t="shared" si="42"/>
        <v>2038.4987499999997</v>
      </c>
      <c r="G99" s="87">
        <f t="shared" si="43"/>
        <v>20.38</v>
      </c>
      <c r="H99" s="88">
        <f t="shared" si="44"/>
        <v>160.022151875</v>
      </c>
      <c r="I99" s="88">
        <f t="shared" si="45"/>
        <v>47.9306973</v>
      </c>
      <c r="J99" s="88">
        <f t="shared" si="46"/>
        <v>101.85273176249999</v>
      </c>
      <c r="K99" s="88">
        <f t="shared" si="47"/>
        <v>9.9855619375</v>
      </c>
      <c r="L99" s="88">
        <f t="shared" si="48"/>
        <v>18.988565981249998</v>
      </c>
      <c r="M99" s="88">
        <f t="shared" si="49"/>
        <v>1720.09904114375</v>
      </c>
      <c r="N99" s="88">
        <f t="shared" si="50"/>
        <v>11283.110067315307</v>
      </c>
    </row>
    <row r="100" spans="2:14" ht="12.75">
      <c r="B100" s="90">
        <v>7</v>
      </c>
      <c r="C100" s="90" t="s">
        <v>26</v>
      </c>
      <c r="D100" s="90">
        <v>485</v>
      </c>
      <c r="E100" s="91">
        <v>420</v>
      </c>
      <c r="F100" s="86">
        <f t="shared" si="42"/>
        <v>1919.6624999999997</v>
      </c>
      <c r="G100" s="87">
        <f t="shared" si="43"/>
        <v>19.19</v>
      </c>
      <c r="H100" s="88">
        <f t="shared" si="44"/>
        <v>150.69350624999998</v>
      </c>
      <c r="I100" s="88">
        <f t="shared" si="45"/>
        <v>45.13648619999999</v>
      </c>
      <c r="J100" s="88">
        <f t="shared" si="46"/>
        <v>95.91503317499998</v>
      </c>
      <c r="K100" s="88">
        <f t="shared" si="47"/>
        <v>9.403434625</v>
      </c>
      <c r="L100" s="88">
        <f t="shared" si="48"/>
        <v>17.8815899375</v>
      </c>
      <c r="M100" s="88">
        <f t="shared" si="49"/>
        <v>1619.8224498124998</v>
      </c>
      <c r="N100" s="88">
        <f t="shared" si="50"/>
        <v>10625.338747116579</v>
      </c>
    </row>
    <row r="101" spans="2:14" ht="12.75">
      <c r="B101" s="90">
        <v>6</v>
      </c>
      <c r="C101" s="90" t="s">
        <v>26</v>
      </c>
      <c r="D101" s="90">
        <v>453</v>
      </c>
      <c r="E101" s="91">
        <v>397</v>
      </c>
      <c r="F101" s="86">
        <f t="shared" si="42"/>
        <v>1814.538125</v>
      </c>
      <c r="G101" s="87">
        <f t="shared" si="43"/>
        <v>18.14</v>
      </c>
      <c r="H101" s="88">
        <f t="shared" si="44"/>
        <v>142.4412428125</v>
      </c>
      <c r="I101" s="88">
        <f t="shared" si="45"/>
        <v>42.664746750000006</v>
      </c>
      <c r="J101" s="88">
        <f t="shared" si="46"/>
        <v>90.66258684375</v>
      </c>
      <c r="K101" s="88">
        <f t="shared" si="47"/>
        <v>8.888488906250002</v>
      </c>
      <c r="L101" s="88">
        <f t="shared" si="48"/>
        <v>16.902368821875</v>
      </c>
      <c r="M101" s="88">
        <f t="shared" si="49"/>
        <v>1531.118690865625</v>
      </c>
      <c r="N101" s="88">
        <f t="shared" si="50"/>
        <v>10043.480231041427</v>
      </c>
    </row>
    <row r="102" spans="2:14" ht="12.75">
      <c r="B102" s="90">
        <v>5</v>
      </c>
      <c r="C102" s="90" t="s">
        <v>27</v>
      </c>
      <c r="D102" s="90">
        <v>422</v>
      </c>
      <c r="E102" s="91">
        <v>375</v>
      </c>
      <c r="F102" s="86">
        <f t="shared" si="42"/>
        <v>1713.984375</v>
      </c>
      <c r="G102" s="87">
        <f t="shared" si="43"/>
        <v>17.13</v>
      </c>
      <c r="H102" s="88">
        <f t="shared" si="44"/>
        <v>134.5477734375</v>
      </c>
      <c r="I102" s="88">
        <f t="shared" si="45"/>
        <v>40.300342650000005</v>
      </c>
      <c r="J102" s="88">
        <f t="shared" si="46"/>
        <v>85.63822813125</v>
      </c>
      <c r="K102" s="88">
        <f t="shared" si="47"/>
        <v>8.39590471875</v>
      </c>
      <c r="L102" s="88">
        <f t="shared" si="48"/>
        <v>15.965666015625002</v>
      </c>
      <c r="M102" s="88">
        <f t="shared" si="49"/>
        <v>1446.2664600468752</v>
      </c>
      <c r="N102" s="88">
        <f t="shared" si="50"/>
        <v>9486.88608332968</v>
      </c>
    </row>
    <row r="103" spans="2:14" ht="12.75">
      <c r="B103" s="90">
        <v>4</v>
      </c>
      <c r="C103" s="90" t="s">
        <v>27</v>
      </c>
      <c r="D103" s="90">
        <v>384</v>
      </c>
      <c r="E103" s="91">
        <v>352</v>
      </c>
      <c r="F103" s="86">
        <f t="shared" si="42"/>
        <v>1608.86</v>
      </c>
      <c r="G103" s="87">
        <f t="shared" si="43"/>
        <v>16.08</v>
      </c>
      <c r="H103" s="88">
        <f t="shared" si="44"/>
        <v>126.29551</v>
      </c>
      <c r="I103" s="88">
        <f t="shared" si="45"/>
        <v>37.828603199999996</v>
      </c>
      <c r="J103" s="88">
        <f t="shared" si="46"/>
        <v>80.38578179999999</v>
      </c>
      <c r="K103" s="88">
        <f t="shared" si="47"/>
        <v>7.880958999999999</v>
      </c>
      <c r="L103" s="88">
        <f t="shared" si="48"/>
        <v>14.986444899999999</v>
      </c>
      <c r="M103" s="88">
        <f t="shared" si="49"/>
        <v>1357.5627011</v>
      </c>
      <c r="N103" s="88">
        <f t="shared" si="50"/>
        <v>8905.027567254527</v>
      </c>
    </row>
    <row r="104" spans="2:14" ht="12.75">
      <c r="B104" s="90">
        <v>3</v>
      </c>
      <c r="C104" s="90" t="s">
        <v>27</v>
      </c>
      <c r="D104" s="90">
        <v>362</v>
      </c>
      <c r="E104" s="91">
        <v>336</v>
      </c>
      <c r="F104" s="86">
        <f t="shared" si="42"/>
        <v>1535.7299999999998</v>
      </c>
      <c r="G104" s="87">
        <f t="shared" si="43"/>
        <v>15.35</v>
      </c>
      <c r="H104" s="88">
        <f t="shared" si="44"/>
        <v>120.55480499999999</v>
      </c>
      <c r="I104" s="88">
        <f t="shared" si="45"/>
        <v>36.109142399999996</v>
      </c>
      <c r="J104" s="88">
        <f t="shared" si="46"/>
        <v>76.73192759999999</v>
      </c>
      <c r="K104" s="88">
        <f t="shared" si="47"/>
        <v>7.5227379999999995</v>
      </c>
      <c r="L104" s="88">
        <f t="shared" si="48"/>
        <v>14.305251949999997</v>
      </c>
      <c r="M104" s="88">
        <f t="shared" si="49"/>
        <v>1295.8561350499997</v>
      </c>
      <c r="N104" s="88">
        <f t="shared" si="50"/>
        <v>8500.259027789927</v>
      </c>
    </row>
    <row r="105" spans="2:14" ht="12.75">
      <c r="B105" s="90">
        <v>2</v>
      </c>
      <c r="C105" s="90" t="s">
        <v>27</v>
      </c>
      <c r="D105" s="90">
        <v>334</v>
      </c>
      <c r="E105" s="91">
        <v>317</v>
      </c>
      <c r="F105" s="86">
        <f t="shared" si="42"/>
        <v>1448.8881249999997</v>
      </c>
      <c r="G105" s="87">
        <f t="shared" si="43"/>
        <v>14.48</v>
      </c>
      <c r="H105" s="88">
        <f t="shared" si="44"/>
        <v>113.73771781249998</v>
      </c>
      <c r="I105" s="88">
        <f t="shared" si="45"/>
        <v>34.06720995</v>
      </c>
      <c r="J105" s="88">
        <f t="shared" si="46"/>
        <v>72.39282114374998</v>
      </c>
      <c r="K105" s="88">
        <f t="shared" si="47"/>
        <v>7.097335406249999</v>
      </c>
      <c r="L105" s="88">
        <f t="shared" si="48"/>
        <v>13.496304071874997</v>
      </c>
      <c r="M105" s="88">
        <f t="shared" si="49"/>
        <v>1222.5767366156247</v>
      </c>
      <c r="N105" s="88">
        <f t="shared" si="50"/>
        <v>8019.577684201753</v>
      </c>
    </row>
    <row r="106" spans="2:14" ht="12.75">
      <c r="B106" s="90">
        <v>1</v>
      </c>
      <c r="C106" s="90" t="s">
        <v>28</v>
      </c>
      <c r="D106" s="90">
        <v>322</v>
      </c>
      <c r="E106" s="91">
        <v>308</v>
      </c>
      <c r="F106" s="86">
        <f t="shared" si="42"/>
        <v>1407.7524999999998</v>
      </c>
      <c r="G106" s="87">
        <f t="shared" si="43"/>
        <v>14.07</v>
      </c>
      <c r="H106" s="88">
        <f t="shared" si="44"/>
        <v>110.50857124999999</v>
      </c>
      <c r="I106" s="88">
        <f t="shared" si="45"/>
        <v>33.10002779999999</v>
      </c>
      <c r="J106" s="88">
        <f t="shared" si="46"/>
        <v>70.33755907499999</v>
      </c>
      <c r="K106" s="88">
        <f t="shared" si="47"/>
        <v>6.895839124999999</v>
      </c>
      <c r="L106" s="88">
        <f t="shared" si="48"/>
        <v>0</v>
      </c>
      <c r="M106" s="88">
        <f t="shared" si="49"/>
        <v>1200.9805027499997</v>
      </c>
      <c r="N106" s="88">
        <f t="shared" si="50"/>
        <v>7877.915676423815</v>
      </c>
    </row>
    <row r="107" spans="2:14" ht="12.75">
      <c r="B107" s="64"/>
      <c r="C107" s="138"/>
      <c r="D107" s="138"/>
      <c r="E107" s="138"/>
      <c r="F107" s="140"/>
      <c r="G107" s="140"/>
      <c r="H107" s="140"/>
      <c r="I107" s="140"/>
      <c r="J107" s="140"/>
      <c r="K107" s="140"/>
      <c r="L107" s="140"/>
      <c r="M107" s="141"/>
      <c r="N107" s="18"/>
    </row>
    <row r="108" spans="2:7" ht="12.75">
      <c r="B108" s="185"/>
      <c r="D108" s="60"/>
      <c r="E108" s="60"/>
      <c r="F108" s="110"/>
      <c r="G108" s="110"/>
    </row>
    <row r="109" spans="2:13" ht="12.75">
      <c r="B109" s="294" t="str">
        <f>FORMULES!E5</f>
        <v> -- Indemnité  de  Résidence  plancher  INM  298 ----- Prix point mensuel net : 3,857 euros (I.R. non comprise)</v>
      </c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</row>
    <row r="114" ht="12.75">
      <c r="M114" s="146"/>
    </row>
    <row r="115" spans="2:13" ht="20.25">
      <c r="B115" s="290" t="s">
        <v>104</v>
      </c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</row>
    <row r="117" spans="2:13" ht="12.75"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</row>
    <row r="118" spans="2:13" ht="12.75">
      <c r="B118"/>
      <c r="C118"/>
      <c r="D118"/>
      <c r="E118"/>
      <c r="F118"/>
      <c r="G118"/>
      <c r="H118"/>
      <c r="I118"/>
      <c r="J118" s="41"/>
      <c r="K118" s="41"/>
      <c r="L118" s="41"/>
      <c r="M118" s="41"/>
    </row>
    <row r="119" spans="2:13" ht="12.75" customHeight="1">
      <c r="B119" s="291" t="s">
        <v>67</v>
      </c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</row>
    <row r="120" spans="2:13" ht="12.75">
      <c r="B120"/>
      <c r="C120"/>
      <c r="D120"/>
      <c r="E120"/>
      <c r="F120"/>
      <c r="G120"/>
      <c r="H120"/>
      <c r="I120"/>
      <c r="J120" s="41"/>
      <c r="K120" s="41"/>
      <c r="L120" s="41"/>
      <c r="M120" s="41"/>
    </row>
    <row r="121" spans="2:13" ht="12.75">
      <c r="B121"/>
      <c r="C121"/>
      <c r="D12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8:13" ht="12.75">
      <c r="H122" s="292" t="s">
        <v>36</v>
      </c>
      <c r="I122" s="292"/>
      <c r="J122" s="292"/>
      <c r="K122" s="292"/>
      <c r="L122" s="292"/>
      <c r="M122" s="44">
        <f>DATE</f>
        <v>39722</v>
      </c>
    </row>
    <row r="123" spans="2:13" ht="12.75">
      <c r="B123" s="297" t="s">
        <v>110</v>
      </c>
      <c r="C123" s="297"/>
      <c r="D123" s="297"/>
      <c r="E123" s="297"/>
      <c r="F123" s="176"/>
      <c r="G123" s="176"/>
      <c r="H123" s="176"/>
      <c r="I123" s="176"/>
      <c r="J123" s="176"/>
      <c r="K123" s="176"/>
      <c r="L123" s="176"/>
      <c r="M123" s="48"/>
    </row>
    <row r="124" spans="2:13" ht="12.75">
      <c r="B124" s="177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74"/>
    </row>
    <row r="125" spans="2:14" ht="12.75">
      <c r="B125" s="177"/>
      <c r="C125" s="110"/>
      <c r="F125" s="52" t="s">
        <v>37</v>
      </c>
      <c r="G125" s="52"/>
      <c r="H125" s="53"/>
      <c r="I125" s="53"/>
      <c r="J125" s="53"/>
      <c r="K125" s="53"/>
      <c r="L125" s="54"/>
      <c r="M125" s="55" t="s">
        <v>37</v>
      </c>
      <c r="N125" s="56" t="s">
        <v>38</v>
      </c>
    </row>
    <row r="126" spans="2:14" ht="12.75">
      <c r="B126" s="57" t="s">
        <v>39</v>
      </c>
      <c r="C126" s="57" t="s">
        <v>87</v>
      </c>
      <c r="D126" s="57" t="s">
        <v>20</v>
      </c>
      <c r="E126" s="58" t="s">
        <v>21</v>
      </c>
      <c r="F126" s="59" t="s">
        <v>41</v>
      </c>
      <c r="G126" s="59" t="s">
        <v>65</v>
      </c>
      <c r="H126" s="130" t="s">
        <v>4</v>
      </c>
      <c r="I126" s="57" t="s">
        <v>42</v>
      </c>
      <c r="J126" s="57" t="s">
        <v>42</v>
      </c>
      <c r="K126" s="57" t="s">
        <v>43</v>
      </c>
      <c r="L126" s="57" t="s">
        <v>44</v>
      </c>
      <c r="M126" s="61" t="s">
        <v>45</v>
      </c>
      <c r="N126" s="62" t="s">
        <v>46</v>
      </c>
    </row>
    <row r="127" spans="2:14" ht="12.75">
      <c r="B127" s="63"/>
      <c r="C127" s="63" t="s">
        <v>47</v>
      </c>
      <c r="D127" s="63"/>
      <c r="E127" s="64"/>
      <c r="F127" s="65" t="s">
        <v>48</v>
      </c>
      <c r="G127" s="65"/>
      <c r="H127" s="66">
        <v>0.0785</v>
      </c>
      <c r="I127" s="67">
        <v>0.024</v>
      </c>
      <c r="J127" s="67">
        <v>0.051</v>
      </c>
      <c r="K127" s="67">
        <v>0.005</v>
      </c>
      <c r="L127" s="67">
        <v>0.01</v>
      </c>
      <c r="M127" s="68" t="s">
        <v>48</v>
      </c>
      <c r="N127" s="69"/>
    </row>
    <row r="128" spans="2:14" ht="12.75">
      <c r="B128" s="91"/>
      <c r="C128" s="60"/>
      <c r="D128" s="98"/>
      <c r="E128" s="98"/>
      <c r="F128" s="178"/>
      <c r="G128" s="178"/>
      <c r="H128" s="179"/>
      <c r="I128" s="179"/>
      <c r="J128" s="179"/>
      <c r="K128" s="179"/>
      <c r="L128" s="179"/>
      <c r="M128" s="180"/>
      <c r="N128" s="75"/>
    </row>
    <row r="129" spans="2:14" ht="12.75">
      <c r="B129" s="76"/>
      <c r="C129" s="77"/>
      <c r="D129" s="293" t="s">
        <v>107</v>
      </c>
      <c r="E129" s="293"/>
      <c r="F129" s="293"/>
      <c r="G129" s="293"/>
      <c r="H129" s="293"/>
      <c r="I129" s="293"/>
      <c r="J129" s="293"/>
      <c r="K129" s="77"/>
      <c r="L129" s="77"/>
      <c r="M129" s="181"/>
      <c r="N129" s="81"/>
    </row>
    <row r="130" spans="2:14" ht="12.75">
      <c r="B130" s="91"/>
      <c r="C130" s="60"/>
      <c r="D130" s="98"/>
      <c r="E130" s="98"/>
      <c r="F130" s="178"/>
      <c r="G130" s="178"/>
      <c r="H130" s="179"/>
      <c r="I130" s="179"/>
      <c r="J130" s="179"/>
      <c r="K130" s="179"/>
      <c r="L130" s="179"/>
      <c r="M130" s="180"/>
      <c r="N130" s="81"/>
    </row>
    <row r="131" spans="2:14" ht="12.75">
      <c r="B131" s="90">
        <v>8</v>
      </c>
      <c r="C131" s="90"/>
      <c r="D131" s="90">
        <v>660</v>
      </c>
      <c r="E131" s="91">
        <v>551</v>
      </c>
      <c r="F131" s="86">
        <f aca="true" t="shared" si="51" ref="F131:F138">E131*PA/12</f>
        <v>2518.414375</v>
      </c>
      <c r="G131" s="87">
        <f aca="true" t="shared" si="52" ref="G131:G138">IF(E131&gt;298,INT(F131)/100*3,IRPLANCHER3)</f>
        <v>75.53999999999999</v>
      </c>
      <c r="H131" s="88">
        <f aca="true" t="shared" si="53" ref="H131:H138">F131*pension</f>
        <v>197.6955284375</v>
      </c>
      <c r="I131" s="88">
        <f aca="true" t="shared" si="54" ref="I131:I138">((F131+G131)*97/100)*C.S.G.N.D</f>
        <v>60.38725784999999</v>
      </c>
      <c r="J131" s="88">
        <f aca="true" t="shared" si="55" ref="J131:J138">(F131+G131)*97/100*C.S.G.D</f>
        <v>128.32292293124996</v>
      </c>
      <c r="K131" s="88">
        <f aca="true" t="shared" si="56" ref="K131:K138">(F131+G131)*97/100*R.D.S</f>
        <v>12.580678718749999</v>
      </c>
      <c r="L131" s="88">
        <f aca="true" t="shared" si="57" ref="L131:L138">IF((F131+G131)-H131&gt;Seuil*BRUT,((F131+G131)-H131)*1/100,0)</f>
        <v>23.962588465625</v>
      </c>
      <c r="M131" s="88">
        <f aca="true" t="shared" si="58" ref="M131:M138">(F131+G131)-(H131+I131+J131+K131+L131)</f>
        <v>2171.005398596875</v>
      </c>
      <c r="N131" s="88">
        <f aca="true" t="shared" si="59" ref="N131:N138">M131*6.55957</f>
        <v>14240.861882474102</v>
      </c>
    </row>
    <row r="132" spans="2:14" ht="12.75">
      <c r="B132" s="90">
        <v>7</v>
      </c>
      <c r="C132" s="90" t="s">
        <v>24</v>
      </c>
      <c r="D132" s="90">
        <v>628</v>
      </c>
      <c r="E132" s="91">
        <v>527</v>
      </c>
      <c r="F132" s="86">
        <f t="shared" si="51"/>
        <v>2408.719375</v>
      </c>
      <c r="G132" s="87">
        <f t="shared" si="52"/>
        <v>72.24</v>
      </c>
      <c r="H132" s="88">
        <f t="shared" si="53"/>
        <v>189.08447093750001</v>
      </c>
      <c r="I132" s="88">
        <f t="shared" si="54"/>
        <v>57.756734249999994</v>
      </c>
      <c r="J132" s="88">
        <f t="shared" si="55"/>
        <v>122.73306028124998</v>
      </c>
      <c r="K132" s="88">
        <f t="shared" si="56"/>
        <v>12.03265296875</v>
      </c>
      <c r="L132" s="88">
        <f t="shared" si="57"/>
        <v>22.918749040625</v>
      </c>
      <c r="M132" s="88">
        <f t="shared" si="58"/>
        <v>2076.433707521875</v>
      </c>
      <c r="N132" s="88">
        <f t="shared" si="59"/>
        <v>13620.512254849265</v>
      </c>
    </row>
    <row r="133" spans="2:14" ht="12.75">
      <c r="B133" s="90">
        <v>6</v>
      </c>
      <c r="C133" s="90" t="s">
        <v>24</v>
      </c>
      <c r="D133" s="90">
        <v>597</v>
      </c>
      <c r="E133" s="91">
        <v>503</v>
      </c>
      <c r="F133" s="86">
        <f t="shared" si="51"/>
        <v>2299.024375</v>
      </c>
      <c r="G133" s="87">
        <f t="shared" si="52"/>
        <v>68.97</v>
      </c>
      <c r="H133" s="88">
        <f t="shared" si="53"/>
        <v>180.4734134375</v>
      </c>
      <c r="I133" s="88">
        <f t="shared" si="54"/>
        <v>55.126909049999995</v>
      </c>
      <c r="J133" s="88">
        <f t="shared" si="55"/>
        <v>117.14468173124997</v>
      </c>
      <c r="K133" s="88">
        <f t="shared" si="56"/>
        <v>11.484772718749998</v>
      </c>
      <c r="L133" s="88">
        <f t="shared" si="57"/>
        <v>21.875209615625</v>
      </c>
      <c r="M133" s="88">
        <f t="shared" si="58"/>
        <v>1981.8893884468748</v>
      </c>
      <c r="N133" s="88">
        <f t="shared" si="59"/>
        <v>13000.342175774467</v>
      </c>
    </row>
    <row r="134" spans="2:14" ht="12.75">
      <c r="B134" s="90">
        <v>5</v>
      </c>
      <c r="C134" s="90" t="s">
        <v>27</v>
      </c>
      <c r="D134" s="90">
        <v>566</v>
      </c>
      <c r="E134" s="91">
        <v>479</v>
      </c>
      <c r="F134" s="86">
        <f t="shared" si="51"/>
        <v>2189.329375</v>
      </c>
      <c r="G134" s="87">
        <f t="shared" si="52"/>
        <v>65.67</v>
      </c>
      <c r="H134" s="88">
        <f t="shared" si="53"/>
        <v>171.86235593749998</v>
      </c>
      <c r="I134" s="88">
        <f t="shared" si="54"/>
        <v>52.49638545</v>
      </c>
      <c r="J134" s="88">
        <f t="shared" si="55"/>
        <v>111.55481908124997</v>
      </c>
      <c r="K134" s="88">
        <f t="shared" si="56"/>
        <v>10.936746968749999</v>
      </c>
      <c r="L134" s="88">
        <f t="shared" si="57"/>
        <v>20.831370190624998</v>
      </c>
      <c r="M134" s="88">
        <f t="shared" si="58"/>
        <v>1887.3176973718748</v>
      </c>
      <c r="N134" s="88">
        <f t="shared" si="59"/>
        <v>12379.992548149628</v>
      </c>
    </row>
    <row r="135" spans="2:14" ht="12.75">
      <c r="B135" s="90">
        <v>4</v>
      </c>
      <c r="C135" s="90" t="s">
        <v>27</v>
      </c>
      <c r="D135" s="90">
        <v>535</v>
      </c>
      <c r="E135" s="91">
        <v>456</v>
      </c>
      <c r="F135" s="86">
        <f t="shared" si="51"/>
        <v>2084.205</v>
      </c>
      <c r="G135" s="87">
        <f t="shared" si="52"/>
        <v>62.519999999999996</v>
      </c>
      <c r="H135" s="88">
        <f t="shared" si="53"/>
        <v>163.6100925</v>
      </c>
      <c r="I135" s="88">
        <f t="shared" si="54"/>
        <v>49.975758</v>
      </c>
      <c r="J135" s="88">
        <f t="shared" si="55"/>
        <v>106.19848574999999</v>
      </c>
      <c r="K135" s="88">
        <f t="shared" si="56"/>
        <v>10.41161625</v>
      </c>
      <c r="L135" s="88">
        <f t="shared" si="57"/>
        <v>19.831149075</v>
      </c>
      <c r="M135" s="88">
        <f t="shared" si="58"/>
        <v>1796.697898425</v>
      </c>
      <c r="N135" s="88">
        <f t="shared" si="59"/>
        <v>11785.565633571678</v>
      </c>
    </row>
    <row r="136" spans="2:14" ht="12.75">
      <c r="B136" s="90">
        <v>3</v>
      </c>
      <c r="C136" s="90" t="s">
        <v>27</v>
      </c>
      <c r="D136" s="90">
        <v>504</v>
      </c>
      <c r="E136" s="91">
        <v>434</v>
      </c>
      <c r="F136" s="86">
        <f t="shared" si="51"/>
        <v>1983.65125</v>
      </c>
      <c r="G136" s="87">
        <f t="shared" si="52"/>
        <v>59.489999999999995</v>
      </c>
      <c r="H136" s="88">
        <f t="shared" si="53"/>
        <v>155.71662312499998</v>
      </c>
      <c r="I136" s="88">
        <f t="shared" si="54"/>
        <v>47.5643283</v>
      </c>
      <c r="J136" s="88">
        <f t="shared" si="55"/>
        <v>101.07419763749999</v>
      </c>
      <c r="K136" s="88">
        <f t="shared" si="56"/>
        <v>9.9092350625</v>
      </c>
      <c r="L136" s="88">
        <f t="shared" si="57"/>
        <v>18.87424626875</v>
      </c>
      <c r="M136" s="88">
        <f t="shared" si="58"/>
        <v>1710.00261960625</v>
      </c>
      <c r="N136" s="88">
        <f t="shared" si="59"/>
        <v>11216.881883490569</v>
      </c>
    </row>
    <row r="137" spans="2:14" ht="12.75">
      <c r="B137" s="90">
        <v>2</v>
      </c>
      <c r="C137" s="90" t="s">
        <v>27</v>
      </c>
      <c r="D137" s="90">
        <v>481</v>
      </c>
      <c r="E137" s="91">
        <v>417</v>
      </c>
      <c r="F137" s="86">
        <f t="shared" si="51"/>
        <v>1905.9506249999997</v>
      </c>
      <c r="G137" s="87">
        <f t="shared" si="52"/>
        <v>57.150000000000006</v>
      </c>
      <c r="H137" s="88">
        <f t="shared" si="53"/>
        <v>149.61712406249998</v>
      </c>
      <c r="I137" s="88">
        <f t="shared" si="54"/>
        <v>45.70098255</v>
      </c>
      <c r="J137" s="88">
        <f t="shared" si="55"/>
        <v>97.11458791874999</v>
      </c>
      <c r="K137" s="88">
        <f t="shared" si="56"/>
        <v>9.52103803125</v>
      </c>
      <c r="L137" s="88">
        <f t="shared" si="57"/>
        <v>18.134835009375</v>
      </c>
      <c r="M137" s="88">
        <f t="shared" si="58"/>
        <v>1643.0120574281248</v>
      </c>
      <c r="N137" s="88">
        <f t="shared" si="59"/>
        <v>10777.452601543804</v>
      </c>
    </row>
    <row r="138" spans="2:14" ht="12.75">
      <c r="B138" s="90">
        <v>1</v>
      </c>
      <c r="C138" s="90" t="s">
        <v>27</v>
      </c>
      <c r="D138" s="90">
        <v>461</v>
      </c>
      <c r="E138" s="91">
        <v>404</v>
      </c>
      <c r="F138" s="86">
        <f t="shared" si="51"/>
        <v>1846.5325</v>
      </c>
      <c r="G138" s="87">
        <f t="shared" si="52"/>
        <v>55.38</v>
      </c>
      <c r="H138" s="88">
        <f t="shared" si="53"/>
        <v>144.95280125</v>
      </c>
      <c r="I138" s="88">
        <f t="shared" si="54"/>
        <v>44.276523000000005</v>
      </c>
      <c r="J138" s="88">
        <f t="shared" si="55"/>
        <v>94.087611375</v>
      </c>
      <c r="K138" s="88">
        <f t="shared" si="56"/>
        <v>9.224275625</v>
      </c>
      <c r="L138" s="88">
        <f t="shared" si="57"/>
        <v>17.569596987500002</v>
      </c>
      <c r="M138" s="88">
        <f t="shared" si="58"/>
        <v>1591.8016917625</v>
      </c>
      <c r="N138" s="88">
        <f t="shared" si="59"/>
        <v>10441.534623234542</v>
      </c>
    </row>
    <row r="139" spans="2:14" ht="12.75">
      <c r="B139" s="91"/>
      <c r="C139" s="60"/>
      <c r="D139" s="98"/>
      <c r="E139" s="98"/>
      <c r="F139" s="178"/>
      <c r="G139" s="178"/>
      <c r="H139" s="179"/>
      <c r="I139" s="179"/>
      <c r="J139" s="179"/>
      <c r="K139" s="179"/>
      <c r="L139" s="179"/>
      <c r="M139" s="180"/>
      <c r="N139" s="88"/>
    </row>
    <row r="140" spans="2:14" ht="12.75">
      <c r="B140" s="76"/>
      <c r="C140" s="77"/>
      <c r="D140" s="293" t="s">
        <v>111</v>
      </c>
      <c r="E140" s="293"/>
      <c r="F140" s="293"/>
      <c r="G140" s="293"/>
      <c r="H140" s="293"/>
      <c r="I140" s="293"/>
      <c r="J140" s="293"/>
      <c r="K140" s="293"/>
      <c r="L140" s="77"/>
      <c r="M140" s="181"/>
      <c r="N140" s="88"/>
    </row>
    <row r="141" spans="2:14" ht="12.75">
      <c r="B141" s="91"/>
      <c r="C141" s="60"/>
      <c r="D141" s="182"/>
      <c r="E141" s="98"/>
      <c r="F141" s="98"/>
      <c r="G141" s="98"/>
      <c r="H141" s="98"/>
      <c r="I141" s="98"/>
      <c r="J141" s="98"/>
      <c r="K141" s="98"/>
      <c r="L141" s="98"/>
      <c r="M141" s="74"/>
      <c r="N141" s="88"/>
    </row>
    <row r="142" spans="2:14" ht="12.75">
      <c r="B142" s="90">
        <v>7</v>
      </c>
      <c r="C142" s="90"/>
      <c r="D142" s="90">
        <v>638</v>
      </c>
      <c r="E142" s="91">
        <v>534</v>
      </c>
      <c r="F142" s="86">
        <f aca="true" t="shared" si="60" ref="F142:F148">E142*PA/12</f>
        <v>2440.71375</v>
      </c>
      <c r="G142" s="87">
        <f aca="true" t="shared" si="61" ref="G142:G148">IF(E142&gt;298,INT(F142)/100*3,IRPLANCHER3)</f>
        <v>73.19999999999999</v>
      </c>
      <c r="H142" s="88">
        <f aca="true" t="shared" si="62" ref="H142:H148">F142*pension</f>
        <v>191.596029375</v>
      </c>
      <c r="I142" s="88">
        <f aca="true" t="shared" si="63" ref="I142:I148">((F142+G142)*97/100)*C.S.G.N.D</f>
        <v>58.5239121</v>
      </c>
      <c r="J142" s="88">
        <f aca="true" t="shared" si="64" ref="J142:J148">(F142+G142)*97/100*C.S.G.D</f>
        <v>124.36331321249997</v>
      </c>
      <c r="K142" s="88">
        <f aca="true" t="shared" si="65" ref="K142:K148">(F142+G142)*97/100*R.D.S</f>
        <v>12.192481687499999</v>
      </c>
      <c r="L142" s="88">
        <f aca="true" t="shared" si="66" ref="L142:L148">IF((F142+G142)-H142&gt;Seuil*BRUT,((F142+G142)-H142)*1/100,0)</f>
        <v>23.223177206249996</v>
      </c>
      <c r="M142" s="88">
        <f aca="true" t="shared" si="67" ref="M142:M148">(F142+G142)-(H142+I142+J142+K142+L142)</f>
        <v>2104.01483641875</v>
      </c>
      <c r="N142" s="88">
        <f aca="true" t="shared" si="68" ref="N142:N148">M142*6.55957</f>
        <v>13801.432600527338</v>
      </c>
    </row>
    <row r="143" spans="2:14" ht="12.75">
      <c r="B143" s="90">
        <v>6</v>
      </c>
      <c r="C143" s="90" t="s">
        <v>24</v>
      </c>
      <c r="D143" s="90">
        <v>593</v>
      </c>
      <c r="E143" s="91">
        <v>500</v>
      </c>
      <c r="F143" s="86">
        <f t="shared" si="60"/>
        <v>2285.3125</v>
      </c>
      <c r="G143" s="87">
        <f t="shared" si="61"/>
        <v>68.55000000000001</v>
      </c>
      <c r="H143" s="88">
        <f t="shared" si="62"/>
        <v>179.39703125</v>
      </c>
      <c r="I143" s="88">
        <f t="shared" si="63"/>
        <v>54.79791900000001</v>
      </c>
      <c r="J143" s="88">
        <f t="shared" si="64"/>
        <v>116.445577875</v>
      </c>
      <c r="K143" s="88">
        <f t="shared" si="65"/>
        <v>11.416233125000002</v>
      </c>
      <c r="L143" s="88">
        <f t="shared" si="66"/>
        <v>21.744654687500002</v>
      </c>
      <c r="M143" s="88">
        <f t="shared" si="67"/>
        <v>1970.0610840625002</v>
      </c>
      <c r="N143" s="88">
        <f t="shared" si="68"/>
        <v>12922.753585183855</v>
      </c>
    </row>
    <row r="144" spans="2:14" ht="12.75">
      <c r="B144" s="90">
        <v>5</v>
      </c>
      <c r="C144" s="90" t="s">
        <v>26</v>
      </c>
      <c r="D144" s="90">
        <v>559</v>
      </c>
      <c r="E144" s="91">
        <v>474</v>
      </c>
      <c r="F144" s="86">
        <f t="shared" si="60"/>
        <v>2166.47625</v>
      </c>
      <c r="G144" s="87">
        <f t="shared" si="61"/>
        <v>64.98</v>
      </c>
      <c r="H144" s="88">
        <f t="shared" si="62"/>
        <v>170.06838562500002</v>
      </c>
      <c r="I144" s="88">
        <f t="shared" si="63"/>
        <v>51.9483015</v>
      </c>
      <c r="J144" s="88">
        <f t="shared" si="64"/>
        <v>110.3901406875</v>
      </c>
      <c r="K144" s="88">
        <f t="shared" si="65"/>
        <v>10.822562812500001</v>
      </c>
      <c r="L144" s="88">
        <f t="shared" si="66"/>
        <v>20.613878643750002</v>
      </c>
      <c r="M144" s="88">
        <f t="shared" si="67"/>
        <v>1867.6129807312502</v>
      </c>
      <c r="N144" s="88">
        <f t="shared" si="68"/>
        <v>12250.738080015286</v>
      </c>
    </row>
    <row r="145" spans="2:14" ht="12.75">
      <c r="B145" s="90">
        <v>4</v>
      </c>
      <c r="C145" s="90" t="s">
        <v>26</v>
      </c>
      <c r="D145" s="90">
        <v>527</v>
      </c>
      <c r="E145" s="91">
        <v>451</v>
      </c>
      <c r="F145" s="86">
        <f t="shared" si="60"/>
        <v>2061.351875</v>
      </c>
      <c r="G145" s="87">
        <f t="shared" si="61"/>
        <v>61.83</v>
      </c>
      <c r="H145" s="88">
        <f t="shared" si="62"/>
        <v>161.81612218749999</v>
      </c>
      <c r="I145" s="88">
        <f t="shared" si="63"/>
        <v>49.42767404999999</v>
      </c>
      <c r="J145" s="88">
        <f t="shared" si="64"/>
        <v>105.03380735624998</v>
      </c>
      <c r="K145" s="88">
        <f t="shared" si="65"/>
        <v>10.297432093749999</v>
      </c>
      <c r="L145" s="88">
        <f t="shared" si="66"/>
        <v>19.613657528124996</v>
      </c>
      <c r="M145" s="88">
        <f t="shared" si="67"/>
        <v>1776.9931817843749</v>
      </c>
      <c r="N145" s="88">
        <f t="shared" si="68"/>
        <v>11656.311165437332</v>
      </c>
    </row>
    <row r="146" spans="2:14" ht="12.75">
      <c r="B146" s="90">
        <v>3</v>
      </c>
      <c r="C146" s="90" t="s">
        <v>26</v>
      </c>
      <c r="D146" s="90">
        <v>498</v>
      </c>
      <c r="E146" s="91">
        <v>429</v>
      </c>
      <c r="F146" s="86">
        <f t="shared" si="60"/>
        <v>1960.798125</v>
      </c>
      <c r="G146" s="87">
        <f t="shared" si="61"/>
        <v>58.800000000000004</v>
      </c>
      <c r="H146" s="88">
        <f t="shared" si="62"/>
        <v>153.9226528125</v>
      </c>
      <c r="I146" s="88">
        <f t="shared" si="63"/>
        <v>47.01624435</v>
      </c>
      <c r="J146" s="88">
        <f t="shared" si="64"/>
        <v>99.90951924375</v>
      </c>
      <c r="K146" s="88">
        <f t="shared" si="65"/>
        <v>9.79505090625</v>
      </c>
      <c r="L146" s="88">
        <f t="shared" si="66"/>
        <v>18.656754721875</v>
      </c>
      <c r="M146" s="88">
        <f t="shared" si="67"/>
        <v>1690.2979029656249</v>
      </c>
      <c r="N146" s="88">
        <f t="shared" si="68"/>
        <v>11087.627415356224</v>
      </c>
    </row>
    <row r="147" spans="2:14" ht="12.75">
      <c r="B147" s="90">
        <v>2</v>
      </c>
      <c r="C147" s="90" t="s">
        <v>27</v>
      </c>
      <c r="D147" s="90">
        <v>461</v>
      </c>
      <c r="E147" s="91">
        <v>404</v>
      </c>
      <c r="F147" s="86">
        <f t="shared" si="60"/>
        <v>1846.5325</v>
      </c>
      <c r="G147" s="87">
        <f t="shared" si="61"/>
        <v>55.38</v>
      </c>
      <c r="H147" s="88">
        <f t="shared" si="62"/>
        <v>144.95280125</v>
      </c>
      <c r="I147" s="88">
        <f t="shared" si="63"/>
        <v>44.276523000000005</v>
      </c>
      <c r="J147" s="88">
        <f t="shared" si="64"/>
        <v>94.087611375</v>
      </c>
      <c r="K147" s="88">
        <f t="shared" si="65"/>
        <v>9.224275625</v>
      </c>
      <c r="L147" s="88">
        <f t="shared" si="66"/>
        <v>17.569596987500002</v>
      </c>
      <c r="M147" s="88">
        <f t="shared" si="67"/>
        <v>1591.8016917625</v>
      </c>
      <c r="N147" s="88">
        <f t="shared" si="68"/>
        <v>10441.534623234542</v>
      </c>
    </row>
    <row r="148" spans="2:14" ht="12.75">
      <c r="B148" s="90">
        <v>1</v>
      </c>
      <c r="C148" s="90" t="s">
        <v>27</v>
      </c>
      <c r="D148" s="90">
        <v>422</v>
      </c>
      <c r="E148" s="91">
        <v>375</v>
      </c>
      <c r="F148" s="86">
        <f t="shared" si="60"/>
        <v>1713.984375</v>
      </c>
      <c r="G148" s="87">
        <f t="shared" si="61"/>
        <v>51.39</v>
      </c>
      <c r="H148" s="88">
        <f t="shared" si="62"/>
        <v>134.5477734375</v>
      </c>
      <c r="I148" s="88">
        <f t="shared" si="63"/>
        <v>41.09791545000001</v>
      </c>
      <c r="J148" s="88">
        <f t="shared" si="64"/>
        <v>87.33307033125001</v>
      </c>
      <c r="K148" s="88">
        <f t="shared" si="65"/>
        <v>8.562065718750002</v>
      </c>
      <c r="L148" s="88">
        <f t="shared" si="66"/>
        <v>16.308266015625</v>
      </c>
      <c r="M148" s="88">
        <f t="shared" si="67"/>
        <v>1477.5252840468752</v>
      </c>
      <c r="N148" s="88">
        <f t="shared" si="68"/>
        <v>9691.93052747536</v>
      </c>
    </row>
    <row r="149" spans="2:14" ht="12.75">
      <c r="B149" s="91"/>
      <c r="C149" s="60"/>
      <c r="D149" s="99"/>
      <c r="E149" s="60"/>
      <c r="F149" s="93"/>
      <c r="G149" s="93"/>
      <c r="H149" s="93"/>
      <c r="I149" s="93"/>
      <c r="J149" s="93"/>
      <c r="K149" s="93"/>
      <c r="L149" s="93"/>
      <c r="M149" s="74"/>
      <c r="N149" s="88"/>
    </row>
    <row r="150" spans="2:14" ht="12.75">
      <c r="B150" s="76"/>
      <c r="C150" s="77"/>
      <c r="D150" s="293" t="s">
        <v>109</v>
      </c>
      <c r="E150" s="293"/>
      <c r="F150" s="293"/>
      <c r="G150" s="293"/>
      <c r="H150" s="293"/>
      <c r="I150" s="293"/>
      <c r="J150" s="77"/>
      <c r="K150" s="77"/>
      <c r="L150" s="77"/>
      <c r="M150" s="181"/>
      <c r="N150" s="88"/>
    </row>
    <row r="151" spans="2:14" ht="12.75">
      <c r="B151" s="91"/>
      <c r="C151" s="60"/>
      <c r="D151" s="182"/>
      <c r="E151" s="98"/>
      <c r="F151" s="92"/>
      <c r="G151" s="92"/>
      <c r="H151" s="183"/>
      <c r="I151" s="183"/>
      <c r="J151" s="183"/>
      <c r="K151" s="183"/>
      <c r="L151" s="183"/>
      <c r="M151" s="74"/>
      <c r="N151" s="88"/>
    </row>
    <row r="152" spans="2:14" ht="12.75">
      <c r="B152" s="90">
        <v>10</v>
      </c>
      <c r="C152" s="184"/>
      <c r="D152" s="90">
        <v>593</v>
      </c>
      <c r="E152" s="91">
        <v>500</v>
      </c>
      <c r="F152" s="86">
        <f aca="true" t="shared" si="69" ref="F152:F161">E152*PA/12</f>
        <v>2285.3125</v>
      </c>
      <c r="G152" s="87">
        <f aca="true" t="shared" si="70" ref="G152:G161">IF(E152&gt;298,INT(F152)/100*3,IRPLANCHER3)</f>
        <v>68.55000000000001</v>
      </c>
      <c r="H152" s="88">
        <f aca="true" t="shared" si="71" ref="H152:H161">F152*pension</f>
        <v>179.39703125</v>
      </c>
      <c r="I152" s="88">
        <f aca="true" t="shared" si="72" ref="I152:I161">((F152+G152)*97/100)*C.S.G.N.D</f>
        <v>54.79791900000001</v>
      </c>
      <c r="J152" s="88">
        <f aca="true" t="shared" si="73" ref="J152:J161">(F152+G152)*97/100*C.S.G.D</f>
        <v>116.445577875</v>
      </c>
      <c r="K152" s="88">
        <f aca="true" t="shared" si="74" ref="K152:K161">(F152+G152)*97/100*R.D.S</f>
        <v>11.416233125000002</v>
      </c>
      <c r="L152" s="88">
        <f aca="true" t="shared" si="75" ref="L152:L161">IF((F152+G152)-H152&gt;Seuil*BRUT,((F152+G152)-H152)*1/100,0)</f>
        <v>21.744654687500002</v>
      </c>
      <c r="M152" s="88">
        <f aca="true" t="shared" si="76" ref="M152:M161">(F152+G152)-(H152+I152+J152+K152+L152)</f>
        <v>1970.0610840625002</v>
      </c>
      <c r="N152" s="88">
        <f aca="true" t="shared" si="77" ref="N152:N161">M152*6.55957</f>
        <v>12922.753585183855</v>
      </c>
    </row>
    <row r="153" spans="2:14" ht="12.75">
      <c r="B153" s="90">
        <v>9</v>
      </c>
      <c r="C153" s="184" t="s">
        <v>24</v>
      </c>
      <c r="D153" s="90">
        <v>551</v>
      </c>
      <c r="E153" s="91">
        <v>468</v>
      </c>
      <c r="F153" s="86">
        <f t="shared" si="69"/>
        <v>2139.0525</v>
      </c>
      <c r="G153" s="87">
        <f t="shared" si="70"/>
        <v>64.17</v>
      </c>
      <c r="H153" s="88">
        <f t="shared" si="71"/>
        <v>167.91562125</v>
      </c>
      <c r="I153" s="88">
        <f t="shared" si="72"/>
        <v>51.2910198</v>
      </c>
      <c r="J153" s="88">
        <f t="shared" si="73"/>
        <v>108.993417075</v>
      </c>
      <c r="K153" s="88">
        <f t="shared" si="74"/>
        <v>10.685629125</v>
      </c>
      <c r="L153" s="88">
        <f t="shared" si="75"/>
        <v>20.3530687875</v>
      </c>
      <c r="M153" s="88">
        <f t="shared" si="76"/>
        <v>1843.9837439624998</v>
      </c>
      <c r="N153" s="88">
        <f t="shared" si="77"/>
        <v>12095.740447384094</v>
      </c>
    </row>
    <row r="154" spans="2:14" ht="12.75">
      <c r="B154" s="90">
        <v>8</v>
      </c>
      <c r="C154" s="184" t="s">
        <v>26</v>
      </c>
      <c r="D154" s="90">
        <v>520</v>
      </c>
      <c r="E154" s="91">
        <v>446</v>
      </c>
      <c r="F154" s="86">
        <f t="shared" si="69"/>
        <v>2038.4987499999997</v>
      </c>
      <c r="G154" s="87">
        <f t="shared" si="70"/>
        <v>61.14</v>
      </c>
      <c r="H154" s="88">
        <f t="shared" si="71"/>
        <v>160.022151875</v>
      </c>
      <c r="I154" s="88">
        <f t="shared" si="72"/>
        <v>48.879590099999994</v>
      </c>
      <c r="J154" s="88">
        <f t="shared" si="73"/>
        <v>103.86912896249997</v>
      </c>
      <c r="K154" s="88">
        <f t="shared" si="74"/>
        <v>10.183247937499997</v>
      </c>
      <c r="L154" s="88">
        <f t="shared" si="75"/>
        <v>19.396165981249997</v>
      </c>
      <c r="M154" s="88">
        <f t="shared" si="76"/>
        <v>1757.2884651437496</v>
      </c>
      <c r="N154" s="88">
        <f t="shared" si="77"/>
        <v>11527.056697302985</v>
      </c>
    </row>
    <row r="155" spans="2:14" ht="12.75">
      <c r="B155" s="90">
        <v>7</v>
      </c>
      <c r="C155" s="90" t="s">
        <v>26</v>
      </c>
      <c r="D155" s="90">
        <v>485</v>
      </c>
      <c r="E155" s="91">
        <v>420</v>
      </c>
      <c r="F155" s="86">
        <f t="shared" si="69"/>
        <v>1919.6624999999997</v>
      </c>
      <c r="G155" s="87">
        <f t="shared" si="70"/>
        <v>57.57000000000001</v>
      </c>
      <c r="H155" s="88">
        <f t="shared" si="71"/>
        <v>150.69350624999998</v>
      </c>
      <c r="I155" s="88">
        <f t="shared" si="72"/>
        <v>46.029972599999994</v>
      </c>
      <c r="J155" s="88">
        <f t="shared" si="73"/>
        <v>97.81369177499998</v>
      </c>
      <c r="K155" s="88">
        <f t="shared" si="74"/>
        <v>9.589577624999999</v>
      </c>
      <c r="L155" s="88">
        <f t="shared" si="75"/>
        <v>18.265389937499997</v>
      </c>
      <c r="M155" s="88">
        <f t="shared" si="76"/>
        <v>1654.8403618124996</v>
      </c>
      <c r="N155" s="88">
        <f t="shared" si="77"/>
        <v>10855.041192134418</v>
      </c>
    </row>
    <row r="156" spans="2:14" ht="12.75">
      <c r="B156" s="90">
        <v>6</v>
      </c>
      <c r="C156" s="90" t="s">
        <v>26</v>
      </c>
      <c r="D156" s="90">
        <v>453</v>
      </c>
      <c r="E156" s="91">
        <v>397</v>
      </c>
      <c r="F156" s="86">
        <f t="shared" si="69"/>
        <v>1814.538125</v>
      </c>
      <c r="G156" s="87">
        <f t="shared" si="70"/>
        <v>54.42</v>
      </c>
      <c r="H156" s="88">
        <f t="shared" si="71"/>
        <v>142.4412428125</v>
      </c>
      <c r="I156" s="88">
        <f t="shared" si="72"/>
        <v>43.50934515</v>
      </c>
      <c r="J156" s="88">
        <f t="shared" si="73"/>
        <v>92.45735844375</v>
      </c>
      <c r="K156" s="88">
        <f t="shared" si="74"/>
        <v>9.06444690625</v>
      </c>
      <c r="L156" s="88">
        <f t="shared" si="75"/>
        <v>17.265168821875</v>
      </c>
      <c r="M156" s="88">
        <f t="shared" si="76"/>
        <v>1564.2205628656252</v>
      </c>
      <c r="N156" s="88">
        <f t="shared" si="77"/>
        <v>10260.61427755647</v>
      </c>
    </row>
    <row r="157" spans="2:14" ht="12.75">
      <c r="B157" s="90">
        <v>5</v>
      </c>
      <c r="C157" s="90" t="s">
        <v>27</v>
      </c>
      <c r="D157" s="90">
        <v>422</v>
      </c>
      <c r="E157" s="91">
        <v>375</v>
      </c>
      <c r="F157" s="86">
        <f t="shared" si="69"/>
        <v>1713.984375</v>
      </c>
      <c r="G157" s="87">
        <f t="shared" si="70"/>
        <v>51.39</v>
      </c>
      <c r="H157" s="88">
        <f t="shared" si="71"/>
        <v>134.5477734375</v>
      </c>
      <c r="I157" s="88">
        <f t="shared" si="72"/>
        <v>41.09791545000001</v>
      </c>
      <c r="J157" s="88">
        <f t="shared" si="73"/>
        <v>87.33307033125001</v>
      </c>
      <c r="K157" s="88">
        <f t="shared" si="74"/>
        <v>8.562065718750002</v>
      </c>
      <c r="L157" s="88">
        <f t="shared" si="75"/>
        <v>16.308266015625</v>
      </c>
      <c r="M157" s="88">
        <f t="shared" si="76"/>
        <v>1477.5252840468752</v>
      </c>
      <c r="N157" s="88">
        <f t="shared" si="77"/>
        <v>9691.93052747536</v>
      </c>
    </row>
    <row r="158" spans="2:14" ht="12.75">
      <c r="B158" s="90">
        <v>4</v>
      </c>
      <c r="C158" s="90" t="s">
        <v>27</v>
      </c>
      <c r="D158" s="90">
        <v>384</v>
      </c>
      <c r="E158" s="91">
        <v>352</v>
      </c>
      <c r="F158" s="86">
        <f t="shared" si="69"/>
        <v>1608.86</v>
      </c>
      <c r="G158" s="87">
        <f t="shared" si="70"/>
        <v>48.239999999999995</v>
      </c>
      <c r="H158" s="88">
        <f t="shared" si="71"/>
        <v>126.29551</v>
      </c>
      <c r="I158" s="88">
        <f t="shared" si="72"/>
        <v>38.577287999999996</v>
      </c>
      <c r="J158" s="88">
        <f t="shared" si="73"/>
        <v>81.97673699999999</v>
      </c>
      <c r="K158" s="88">
        <f t="shared" si="74"/>
        <v>8.036934999999998</v>
      </c>
      <c r="L158" s="88">
        <f t="shared" si="75"/>
        <v>15.3080449</v>
      </c>
      <c r="M158" s="88">
        <f t="shared" si="76"/>
        <v>1386.9054850999999</v>
      </c>
      <c r="N158" s="88">
        <f t="shared" si="77"/>
        <v>9097.503612897406</v>
      </c>
    </row>
    <row r="159" spans="2:14" ht="12.75">
      <c r="B159" s="90">
        <v>3</v>
      </c>
      <c r="C159" s="90" t="s">
        <v>27</v>
      </c>
      <c r="D159" s="90">
        <v>362</v>
      </c>
      <c r="E159" s="91">
        <v>336</v>
      </c>
      <c r="F159" s="86">
        <f t="shared" si="69"/>
        <v>1535.7299999999998</v>
      </c>
      <c r="G159" s="87">
        <f t="shared" si="70"/>
        <v>46.05</v>
      </c>
      <c r="H159" s="88">
        <f t="shared" si="71"/>
        <v>120.55480499999999</v>
      </c>
      <c r="I159" s="88">
        <f t="shared" si="72"/>
        <v>36.82383839999999</v>
      </c>
      <c r="J159" s="88">
        <f t="shared" si="73"/>
        <v>78.25065659999997</v>
      </c>
      <c r="K159" s="88">
        <f t="shared" si="74"/>
        <v>7.671632999999998</v>
      </c>
      <c r="L159" s="88">
        <f t="shared" si="75"/>
        <v>14.612251949999997</v>
      </c>
      <c r="M159" s="88">
        <f t="shared" si="76"/>
        <v>1323.8668150499998</v>
      </c>
      <c r="N159" s="88">
        <f t="shared" si="77"/>
        <v>8683.997043997528</v>
      </c>
    </row>
    <row r="160" spans="2:14" ht="12.75">
      <c r="B160" s="90">
        <v>2</v>
      </c>
      <c r="C160" s="90" t="s">
        <v>27</v>
      </c>
      <c r="D160" s="90">
        <v>334</v>
      </c>
      <c r="E160" s="91">
        <v>317</v>
      </c>
      <c r="F160" s="86">
        <f t="shared" si="69"/>
        <v>1448.8881249999997</v>
      </c>
      <c r="G160" s="87">
        <f t="shared" si="70"/>
        <v>43.44</v>
      </c>
      <c r="H160" s="88">
        <f t="shared" si="71"/>
        <v>113.73771781249998</v>
      </c>
      <c r="I160" s="88">
        <f t="shared" si="72"/>
        <v>34.741398749999995</v>
      </c>
      <c r="J160" s="88">
        <f t="shared" si="73"/>
        <v>73.82547234374998</v>
      </c>
      <c r="K160" s="88">
        <f t="shared" si="74"/>
        <v>7.237791406249999</v>
      </c>
      <c r="L160" s="88">
        <f t="shared" si="75"/>
        <v>13.785904071874997</v>
      </c>
      <c r="M160" s="88">
        <f t="shared" si="76"/>
        <v>1248.9998406156249</v>
      </c>
      <c r="N160" s="88">
        <f t="shared" si="77"/>
        <v>8192.901884507035</v>
      </c>
    </row>
    <row r="161" spans="2:14" ht="12.75">
      <c r="B161" s="90">
        <v>1</v>
      </c>
      <c r="C161" s="90" t="s">
        <v>28</v>
      </c>
      <c r="D161" s="90">
        <v>322</v>
      </c>
      <c r="E161" s="91">
        <v>308</v>
      </c>
      <c r="F161" s="86">
        <f t="shared" si="69"/>
        <v>1407.7524999999998</v>
      </c>
      <c r="G161" s="87">
        <f t="shared" si="70"/>
        <v>42.21</v>
      </c>
      <c r="H161" s="88">
        <f t="shared" si="71"/>
        <v>110.50857124999999</v>
      </c>
      <c r="I161" s="88">
        <f t="shared" si="72"/>
        <v>33.755126999999995</v>
      </c>
      <c r="J161" s="88">
        <f t="shared" si="73"/>
        <v>71.72964487499999</v>
      </c>
      <c r="K161" s="88">
        <f t="shared" si="74"/>
        <v>7.032318125</v>
      </c>
      <c r="L161" s="88">
        <f t="shared" si="75"/>
        <v>13.394539287499999</v>
      </c>
      <c r="M161" s="88">
        <f t="shared" si="76"/>
        <v>1213.5422994624998</v>
      </c>
      <c r="N161" s="88">
        <f t="shared" si="77"/>
        <v>7960.31566128523</v>
      </c>
    </row>
    <row r="162" spans="2:14" ht="12.75">
      <c r="B162" s="64"/>
      <c r="C162" s="138"/>
      <c r="D162" s="138"/>
      <c r="E162" s="138"/>
      <c r="F162" s="140"/>
      <c r="G162" s="140"/>
      <c r="H162" s="195"/>
      <c r="I162" s="195"/>
      <c r="J162" s="195"/>
      <c r="K162" s="196"/>
      <c r="L162" s="196"/>
      <c r="M162" s="141"/>
      <c r="N162" s="18"/>
    </row>
    <row r="163" spans="2:14" ht="12.75">
      <c r="B163" s="185"/>
      <c r="D163" s="60"/>
      <c r="E163" s="60"/>
      <c r="F163" s="93"/>
      <c r="G163" s="93"/>
      <c r="H163" s="183"/>
      <c r="I163" s="183"/>
      <c r="J163" s="183"/>
      <c r="K163" s="183"/>
      <c r="L163" s="183"/>
      <c r="M163"/>
      <c r="N163" s="1"/>
    </row>
    <row r="164" spans="2:14" ht="12.75">
      <c r="B164" s="294" t="str">
        <f>FORMULES!E5</f>
        <v> -- Indemnité  de  Résidence  plancher  INM  298 ----- Prix point mensuel net : 3,857 euros (I.R. non comprise)</v>
      </c>
      <c r="C164" s="294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1"/>
    </row>
    <row r="165" spans="6:7" ht="12.75">
      <c r="F165" s="110"/>
      <c r="G165" s="110"/>
    </row>
  </sheetData>
  <mergeCells count="27">
    <mergeCell ref="D140:K140"/>
    <mergeCell ref="D150:I150"/>
    <mergeCell ref="B164:M164"/>
    <mergeCell ref="B119:M119"/>
    <mergeCell ref="H122:L122"/>
    <mergeCell ref="B123:E123"/>
    <mergeCell ref="D129:J129"/>
    <mergeCell ref="D95:H95"/>
    <mergeCell ref="B109:M109"/>
    <mergeCell ref="B115:M115"/>
    <mergeCell ref="B117:M117"/>
    <mergeCell ref="H67:L67"/>
    <mergeCell ref="B68:E68"/>
    <mergeCell ref="D74:J74"/>
    <mergeCell ref="D85:J85"/>
    <mergeCell ref="B54:M54"/>
    <mergeCell ref="B60:M60"/>
    <mergeCell ref="B62:M62"/>
    <mergeCell ref="B64:M64"/>
    <mergeCell ref="B13:E13"/>
    <mergeCell ref="D19:K19"/>
    <mergeCell ref="D30:J30"/>
    <mergeCell ref="D40:I40"/>
    <mergeCell ref="B5:M5"/>
    <mergeCell ref="B7:M7"/>
    <mergeCell ref="B9:M9"/>
    <mergeCell ref="H12:L12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N172"/>
  <sheetViews>
    <sheetView workbookViewId="0" topLeftCell="A1">
      <selection activeCell="N120" sqref="N120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6.57421875" style="0" customWidth="1"/>
    <col min="4" max="4" width="6.421875" style="0" customWidth="1"/>
    <col min="5" max="5" width="4.8515625" style="0" customWidth="1"/>
    <col min="6" max="7" width="7.28125" style="0" customWidth="1"/>
    <col min="8" max="8" width="6.28125" style="0" customWidth="1"/>
    <col min="9" max="9" width="6.00390625" style="0" customWidth="1"/>
    <col min="10" max="10" width="6.421875" style="0" customWidth="1"/>
    <col min="11" max="11" width="5.8515625" style="0" customWidth="1"/>
    <col min="12" max="12" width="6.140625" style="0" customWidth="1"/>
    <col min="13" max="13" width="8.7109375" style="0" customWidth="1"/>
    <col min="14" max="14" width="8.8515625" style="0" customWidth="1"/>
  </cols>
  <sheetData>
    <row r="4" spans="2:1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8"/>
    </row>
    <row r="5" spans="2:14" ht="18">
      <c r="B5" s="5"/>
      <c r="C5" s="303" t="s">
        <v>112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</row>
    <row r="6" spans="3:14" ht="12.7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8"/>
    </row>
    <row r="7" spans="3:14" ht="12.75"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</row>
    <row r="8" spans="7:14" ht="12.75">
      <c r="G8" s="41"/>
      <c r="H8" s="41"/>
      <c r="I8" s="41"/>
      <c r="J8" s="41"/>
      <c r="K8" s="41"/>
      <c r="L8" s="41"/>
      <c r="M8" s="41"/>
      <c r="N8" s="41"/>
    </row>
    <row r="9" spans="3:14" ht="12.75" customHeight="1">
      <c r="C9" s="291" t="s">
        <v>35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</row>
    <row r="10" spans="7:14" ht="12.75">
      <c r="G10" s="41"/>
      <c r="H10" s="41"/>
      <c r="I10" s="41"/>
      <c r="J10" s="41"/>
      <c r="K10" s="41"/>
      <c r="L10" s="41"/>
      <c r="M10" s="41"/>
      <c r="N10" s="41"/>
    </row>
    <row r="11" spans="4:14" ht="12.75"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3:13" ht="12.75">
      <c r="C12" s="5"/>
      <c r="D12" s="5"/>
      <c r="E12" s="5"/>
      <c r="F12" s="5"/>
      <c r="G12" s="5"/>
      <c r="H12" s="292" t="s">
        <v>36</v>
      </c>
      <c r="I12" s="292"/>
      <c r="J12" s="292"/>
      <c r="K12" s="292"/>
      <c r="L12" s="292"/>
      <c r="M12" s="44">
        <f>DATE</f>
        <v>39722</v>
      </c>
    </row>
    <row r="13" spans="3:13" ht="12.75">
      <c r="C13" s="297" t="s">
        <v>113</v>
      </c>
      <c r="D13" s="297"/>
      <c r="E13" s="297"/>
      <c r="F13" s="297"/>
      <c r="G13" s="197"/>
      <c r="H13" s="198"/>
      <c r="I13" s="176"/>
      <c r="J13" s="176"/>
      <c r="K13" s="176"/>
      <c r="L13" s="176"/>
      <c r="M13" s="48"/>
    </row>
    <row r="14" spans="3:13" ht="12.75">
      <c r="C14" s="177"/>
      <c r="D14" s="110"/>
      <c r="E14" s="110"/>
      <c r="F14" s="110"/>
      <c r="G14" s="110"/>
      <c r="H14" s="110"/>
      <c r="I14" s="110"/>
      <c r="J14" s="110"/>
      <c r="K14" s="110"/>
      <c r="L14" s="110"/>
      <c r="M14" s="74"/>
    </row>
    <row r="15" spans="3:14" ht="12.75">
      <c r="C15" s="177"/>
      <c r="D15" s="110"/>
      <c r="E15" s="5"/>
      <c r="F15" s="5"/>
      <c r="G15" s="52" t="s">
        <v>37</v>
      </c>
      <c r="H15" s="53"/>
      <c r="I15" s="53"/>
      <c r="J15" s="53"/>
      <c r="K15" s="53"/>
      <c r="L15" s="54"/>
      <c r="M15" s="55" t="s">
        <v>37</v>
      </c>
      <c r="N15" s="56" t="s">
        <v>38</v>
      </c>
    </row>
    <row r="16" spans="3:14" ht="12.75">
      <c r="C16" s="57" t="s">
        <v>39</v>
      </c>
      <c r="D16" s="57" t="s">
        <v>87</v>
      </c>
      <c r="E16" s="57" t="s">
        <v>20</v>
      </c>
      <c r="F16" s="58" t="s">
        <v>21</v>
      </c>
      <c r="G16" s="59" t="s">
        <v>41</v>
      </c>
      <c r="H16" s="130" t="s">
        <v>4</v>
      </c>
      <c r="I16" s="57" t="s">
        <v>42</v>
      </c>
      <c r="J16" s="57" t="s">
        <v>42</v>
      </c>
      <c r="K16" s="57" t="s">
        <v>43</v>
      </c>
      <c r="L16" s="57" t="s">
        <v>44</v>
      </c>
      <c r="M16" s="61" t="s">
        <v>45</v>
      </c>
      <c r="N16" s="62" t="s">
        <v>46</v>
      </c>
    </row>
    <row r="17" spans="3:14" ht="12.75">
      <c r="C17" s="63"/>
      <c r="D17" s="63" t="s">
        <v>47</v>
      </c>
      <c r="E17" s="63"/>
      <c r="F17" s="64"/>
      <c r="G17" s="65" t="s">
        <v>48</v>
      </c>
      <c r="H17" s="66">
        <v>0.0785</v>
      </c>
      <c r="I17" s="67">
        <v>0.024</v>
      </c>
      <c r="J17" s="67">
        <v>0.051</v>
      </c>
      <c r="K17" s="67">
        <v>0.005</v>
      </c>
      <c r="L17" s="67">
        <v>0.01</v>
      </c>
      <c r="M17" s="68" t="s">
        <v>48</v>
      </c>
      <c r="N17" s="69"/>
    </row>
    <row r="18" spans="3:14" ht="12.75">
      <c r="C18" s="91"/>
      <c r="D18" s="60"/>
      <c r="E18" s="98"/>
      <c r="F18" s="98"/>
      <c r="G18" s="178"/>
      <c r="M18" s="180"/>
      <c r="N18" s="75"/>
    </row>
    <row r="19" spans="3:14" ht="12.75">
      <c r="C19" s="76"/>
      <c r="D19" s="77"/>
      <c r="E19" s="199"/>
      <c r="F19" s="199"/>
      <c r="G19" s="199" t="s">
        <v>114</v>
      </c>
      <c r="H19" s="199"/>
      <c r="I19" s="199"/>
      <c r="J19" s="179"/>
      <c r="K19" s="179"/>
      <c r="L19" s="79"/>
      <c r="M19" s="181"/>
      <c r="N19" s="88"/>
    </row>
    <row r="20" spans="3:14" ht="12.75">
      <c r="C20" s="91"/>
      <c r="D20" s="60"/>
      <c r="E20" s="182"/>
      <c r="F20" s="98"/>
      <c r="G20" s="98"/>
      <c r="H20" s="98"/>
      <c r="I20" s="98"/>
      <c r="J20" s="98"/>
      <c r="K20" s="98"/>
      <c r="L20" s="98"/>
      <c r="M20" s="74"/>
      <c r="N20" s="88"/>
    </row>
    <row r="21" spans="3:14" ht="12.75">
      <c r="C21" s="91">
        <v>8</v>
      </c>
      <c r="D21" s="91"/>
      <c r="E21" s="90">
        <v>612</v>
      </c>
      <c r="F21" s="91">
        <v>514</v>
      </c>
      <c r="G21" s="86">
        <f aca="true" t="shared" si="0" ref="G21:G28">F21*PA/12</f>
        <v>2349.30125</v>
      </c>
      <c r="H21" s="87">
        <f aca="true" t="shared" si="1" ref="H21:H28">G21*pension</f>
        <v>184.420148125</v>
      </c>
      <c r="I21" s="88">
        <f aca="true" t="shared" si="2" ref="I21:I28">(G21*97/100)*C.S.G.N.D</f>
        <v>54.69173310000001</v>
      </c>
      <c r="J21" s="88">
        <f aca="true" t="shared" si="3" ref="J21:J28">G21*97/100*C.S.G.D</f>
        <v>116.2199328375</v>
      </c>
      <c r="K21" s="88">
        <f aca="true" t="shared" si="4" ref="K21:K28">G21*97/100*R.D.S</f>
        <v>11.3941110625</v>
      </c>
      <c r="L21" s="88">
        <f aca="true" t="shared" si="5" ref="L21:L28">IF(G21-H21&gt;Seuil*BRUT,(G21-H21)*1/100,0)</f>
        <v>21.64881101875</v>
      </c>
      <c r="M21" s="89">
        <f aca="true" t="shared" si="6" ref="M21:M28">G21-(H21+I21+J21+K21+L21)</f>
        <v>1960.92651385625</v>
      </c>
      <c r="N21" s="88">
        <f aca="true" t="shared" si="7" ref="N21:N28">M21*6.55957</f>
        <v>12862.834732496041</v>
      </c>
    </row>
    <row r="22" spans="3:14" ht="12.75">
      <c r="C22" s="90">
        <v>7</v>
      </c>
      <c r="D22" s="90" t="s">
        <v>115</v>
      </c>
      <c r="E22" s="90">
        <v>581</v>
      </c>
      <c r="F22" s="91">
        <v>491</v>
      </c>
      <c r="G22" s="86">
        <f t="shared" si="0"/>
        <v>2244.1768749999997</v>
      </c>
      <c r="H22" s="87">
        <f t="shared" si="1"/>
        <v>176.16788468749996</v>
      </c>
      <c r="I22" s="88">
        <f t="shared" si="2"/>
        <v>52.24443764999999</v>
      </c>
      <c r="J22" s="88">
        <f t="shared" si="3"/>
        <v>111.01943000624996</v>
      </c>
      <c r="K22" s="88">
        <f t="shared" si="4"/>
        <v>10.884257843749998</v>
      </c>
      <c r="L22" s="88">
        <f t="shared" si="5"/>
        <v>20.680089903124998</v>
      </c>
      <c r="M22" s="89">
        <f t="shared" si="6"/>
        <v>1873.1807749093748</v>
      </c>
      <c r="N22" s="88">
        <f t="shared" si="7"/>
        <v>12287.260415672288</v>
      </c>
    </row>
    <row r="23" spans="3:14" ht="12.75">
      <c r="C23" s="90">
        <v>6</v>
      </c>
      <c r="D23" s="90" t="s">
        <v>116</v>
      </c>
      <c r="E23" s="90">
        <v>549</v>
      </c>
      <c r="F23" s="91">
        <v>467</v>
      </c>
      <c r="G23" s="86">
        <f t="shared" si="0"/>
        <v>2134.481875</v>
      </c>
      <c r="H23" s="87">
        <f t="shared" si="1"/>
        <v>167.5568271875</v>
      </c>
      <c r="I23" s="88">
        <f t="shared" si="2"/>
        <v>49.69073805</v>
      </c>
      <c r="J23" s="88">
        <f t="shared" si="3"/>
        <v>105.59281835624999</v>
      </c>
      <c r="K23" s="88">
        <f t="shared" si="4"/>
        <v>10.35223709375</v>
      </c>
      <c r="L23" s="88">
        <f t="shared" si="5"/>
        <v>19.669250478125</v>
      </c>
      <c r="M23" s="89">
        <f t="shared" si="6"/>
        <v>1781.620003834375</v>
      </c>
      <c r="N23" s="88">
        <f t="shared" si="7"/>
        <v>11686.66112855185</v>
      </c>
    </row>
    <row r="24" spans="3:14" ht="12.75">
      <c r="C24" s="90">
        <v>5</v>
      </c>
      <c r="D24" s="90" t="s">
        <v>116</v>
      </c>
      <c r="E24" s="90">
        <v>518</v>
      </c>
      <c r="F24" s="91">
        <v>445</v>
      </c>
      <c r="G24" s="86">
        <f t="shared" si="0"/>
        <v>2033.9281249999997</v>
      </c>
      <c r="H24" s="87">
        <f t="shared" si="1"/>
        <v>159.66335781249998</v>
      </c>
      <c r="I24" s="88">
        <f t="shared" si="2"/>
        <v>47.34984675</v>
      </c>
      <c r="J24" s="88">
        <f t="shared" si="3"/>
        <v>100.61842434374998</v>
      </c>
      <c r="K24" s="88">
        <f t="shared" si="4"/>
        <v>9.86455140625</v>
      </c>
      <c r="L24" s="88">
        <f t="shared" si="5"/>
        <v>18.742647671874998</v>
      </c>
      <c r="M24" s="89">
        <f t="shared" si="6"/>
        <v>1697.6892970156248</v>
      </c>
      <c r="N24" s="88">
        <f t="shared" si="7"/>
        <v>11136.111782024782</v>
      </c>
    </row>
    <row r="25" spans="3:14" ht="12.75">
      <c r="C25" s="90">
        <v>4</v>
      </c>
      <c r="D25" s="90" t="s">
        <v>116</v>
      </c>
      <c r="E25" s="90">
        <v>487</v>
      </c>
      <c r="F25" s="91">
        <v>421</v>
      </c>
      <c r="G25" s="86">
        <f t="shared" si="0"/>
        <v>1924.2331249999997</v>
      </c>
      <c r="H25" s="87">
        <f t="shared" si="1"/>
        <v>151.0523003125</v>
      </c>
      <c r="I25" s="88">
        <f t="shared" si="2"/>
        <v>44.796147149999996</v>
      </c>
      <c r="J25" s="88">
        <f t="shared" si="3"/>
        <v>95.19181269374998</v>
      </c>
      <c r="K25" s="88">
        <f t="shared" si="4"/>
        <v>9.332530656249999</v>
      </c>
      <c r="L25" s="88">
        <f t="shared" si="5"/>
        <v>17.731808246874998</v>
      </c>
      <c r="M25" s="89">
        <f t="shared" si="6"/>
        <v>1606.1285259406247</v>
      </c>
      <c r="N25" s="88">
        <f t="shared" si="7"/>
        <v>10535.512494904344</v>
      </c>
    </row>
    <row r="26" spans="3:14" ht="12.75">
      <c r="C26" s="90">
        <v>3</v>
      </c>
      <c r="D26" s="90" t="s">
        <v>117</v>
      </c>
      <c r="E26" s="90">
        <v>457</v>
      </c>
      <c r="F26" s="91">
        <v>400</v>
      </c>
      <c r="G26" s="86">
        <f t="shared" si="0"/>
        <v>1828.25</v>
      </c>
      <c r="H26" s="87">
        <f t="shared" si="1"/>
        <v>143.517625</v>
      </c>
      <c r="I26" s="88">
        <f t="shared" si="2"/>
        <v>42.561659999999996</v>
      </c>
      <c r="J26" s="88">
        <f t="shared" si="3"/>
        <v>90.44352749999999</v>
      </c>
      <c r="K26" s="88">
        <f t="shared" si="4"/>
        <v>8.8670125</v>
      </c>
      <c r="L26" s="88">
        <f t="shared" si="5"/>
        <v>16.84732375</v>
      </c>
      <c r="M26" s="89">
        <f t="shared" si="6"/>
        <v>1526.01285125</v>
      </c>
      <c r="N26" s="88">
        <f t="shared" si="7"/>
        <v>10009.988118673962</v>
      </c>
    </row>
    <row r="27" spans="3:14" ht="12.75">
      <c r="C27" s="90">
        <v>2</v>
      </c>
      <c r="D27" s="90" t="s">
        <v>117</v>
      </c>
      <c r="E27" s="90">
        <v>439</v>
      </c>
      <c r="F27" s="91">
        <v>387</v>
      </c>
      <c r="G27" s="86">
        <f t="shared" si="0"/>
        <v>1768.8318749999999</v>
      </c>
      <c r="H27" s="87">
        <f t="shared" si="1"/>
        <v>138.8533021875</v>
      </c>
      <c r="I27" s="88">
        <f t="shared" si="2"/>
        <v>41.17840605</v>
      </c>
      <c r="J27" s="88">
        <f t="shared" si="3"/>
        <v>87.50411285624999</v>
      </c>
      <c r="K27" s="88">
        <f t="shared" si="4"/>
        <v>8.578834593749999</v>
      </c>
      <c r="L27" s="88">
        <f t="shared" si="5"/>
        <v>16.299785728125</v>
      </c>
      <c r="M27" s="89">
        <f t="shared" si="6"/>
        <v>1476.417433584375</v>
      </c>
      <c r="N27" s="88">
        <f t="shared" si="7"/>
        <v>9684.66350481706</v>
      </c>
    </row>
    <row r="28" spans="3:14" ht="12.75">
      <c r="C28" s="90">
        <v>1</v>
      </c>
      <c r="D28" s="90" t="s">
        <v>118</v>
      </c>
      <c r="E28" s="90">
        <v>393</v>
      </c>
      <c r="F28" s="91">
        <v>358</v>
      </c>
      <c r="G28" s="86">
        <f t="shared" si="0"/>
        <v>1636.2837499999998</v>
      </c>
      <c r="H28" s="87">
        <f t="shared" si="1"/>
        <v>128.44827437499998</v>
      </c>
      <c r="I28" s="88">
        <f t="shared" si="2"/>
        <v>38.0926857</v>
      </c>
      <c r="J28" s="88">
        <f t="shared" si="3"/>
        <v>80.94695711249999</v>
      </c>
      <c r="K28" s="88">
        <f t="shared" si="4"/>
        <v>7.9359761875</v>
      </c>
      <c r="L28" s="88">
        <f t="shared" si="5"/>
        <v>15.078354756249999</v>
      </c>
      <c r="M28" s="89">
        <f t="shared" si="6"/>
        <v>1365.7815018687497</v>
      </c>
      <c r="N28" s="88">
        <f t="shared" si="7"/>
        <v>8958.939366213195</v>
      </c>
    </row>
    <row r="29" spans="3:14" ht="12.75">
      <c r="C29" s="91"/>
      <c r="D29" s="60"/>
      <c r="E29" s="200"/>
      <c r="F29" s="98"/>
      <c r="G29" s="93"/>
      <c r="H29" s="183"/>
      <c r="I29" s="183"/>
      <c r="J29" s="183"/>
      <c r="K29" s="183"/>
      <c r="L29" s="183"/>
      <c r="M29" s="74"/>
      <c r="N29" s="88"/>
    </row>
    <row r="30" spans="3:14" ht="12.75">
      <c r="C30" s="76"/>
      <c r="D30" s="77"/>
      <c r="E30" s="199"/>
      <c r="F30" s="199"/>
      <c r="G30" s="199" t="s">
        <v>119</v>
      </c>
      <c r="H30" s="199"/>
      <c r="I30" s="199"/>
      <c r="J30" s="94"/>
      <c r="K30" s="94"/>
      <c r="L30" s="94"/>
      <c r="M30" s="181"/>
      <c r="N30" s="88"/>
    </row>
    <row r="31" spans="3:14" ht="12.75">
      <c r="C31" s="91"/>
      <c r="D31" s="60"/>
      <c r="E31" s="182"/>
      <c r="F31" s="98"/>
      <c r="G31" s="93"/>
      <c r="H31" s="183"/>
      <c r="I31" s="183"/>
      <c r="J31" s="183"/>
      <c r="K31" s="183"/>
      <c r="L31" s="183"/>
      <c r="M31" s="74"/>
      <c r="N31" s="88"/>
    </row>
    <row r="32" spans="3:14" ht="12.75">
      <c r="C32" s="90">
        <v>8</v>
      </c>
      <c r="D32" s="90"/>
      <c r="E32" s="90">
        <v>579</v>
      </c>
      <c r="F32" s="91">
        <v>489</v>
      </c>
      <c r="G32" s="86">
        <f aca="true" t="shared" si="8" ref="G32:G39">F32*PA/12</f>
        <v>2235.035625</v>
      </c>
      <c r="H32" s="87">
        <f aca="true" t="shared" si="9" ref="H32:H39">G32*pension</f>
        <v>175.4502965625</v>
      </c>
      <c r="I32" s="88">
        <f aca="true" t="shared" si="10" ref="I32:I39">(G32*97/100)*C.S.G.N.D</f>
        <v>52.03162935</v>
      </c>
      <c r="J32" s="88">
        <f aca="true" t="shared" si="11" ref="J32:J39">G32*97/100*C.S.G.D</f>
        <v>110.56721236874999</v>
      </c>
      <c r="K32" s="88">
        <f aca="true" t="shared" si="12" ref="K32:K39">G32*97/100*R.D.S</f>
        <v>10.83992278125</v>
      </c>
      <c r="L32" s="88">
        <f aca="true" t="shared" si="13" ref="L32:L39">IF(G32-H32&gt;Seuil*BRUT,(G32-H32)*1/100,0)</f>
        <v>20.595853284374996</v>
      </c>
      <c r="M32" s="89">
        <f aca="true" t="shared" si="14" ref="M32:M39">G32-(H32+I32+J32+K32+L32)</f>
        <v>1865.550710653125</v>
      </c>
      <c r="N32" s="88">
        <f aca="true" t="shared" si="15" ref="N32:N39">M32*6.55957</f>
        <v>12237.210475078919</v>
      </c>
    </row>
    <row r="33" spans="3:14" ht="12.75">
      <c r="C33" s="90">
        <v>7</v>
      </c>
      <c r="D33" s="90" t="s">
        <v>24</v>
      </c>
      <c r="E33" s="90">
        <v>547</v>
      </c>
      <c r="F33" s="91">
        <v>465</v>
      </c>
      <c r="G33" s="86">
        <f t="shared" si="8"/>
        <v>2125.340625</v>
      </c>
      <c r="H33" s="87">
        <f t="shared" si="9"/>
        <v>166.83923906249998</v>
      </c>
      <c r="I33" s="88">
        <f t="shared" si="10"/>
        <v>49.47792975</v>
      </c>
      <c r="J33" s="88">
        <f t="shared" si="11"/>
        <v>105.14060071875</v>
      </c>
      <c r="K33" s="88">
        <f t="shared" si="12"/>
        <v>10.30790203125</v>
      </c>
      <c r="L33" s="88">
        <f t="shared" si="13"/>
        <v>19.585013859375</v>
      </c>
      <c r="M33" s="89">
        <f t="shared" si="14"/>
        <v>1773.989939578125</v>
      </c>
      <c r="N33" s="88">
        <f t="shared" si="15"/>
        <v>11636.61118795848</v>
      </c>
    </row>
    <row r="34" spans="3:14" ht="12.75">
      <c r="C34" s="90">
        <v>6</v>
      </c>
      <c r="D34" s="90" t="s">
        <v>24</v>
      </c>
      <c r="E34" s="90">
        <v>516</v>
      </c>
      <c r="F34" s="91">
        <v>443</v>
      </c>
      <c r="G34" s="86">
        <f t="shared" si="8"/>
        <v>2024.7868749999998</v>
      </c>
      <c r="H34" s="87">
        <f t="shared" si="9"/>
        <v>158.9457696875</v>
      </c>
      <c r="I34" s="88">
        <f t="shared" si="10"/>
        <v>47.13703844999999</v>
      </c>
      <c r="J34" s="88">
        <f t="shared" si="11"/>
        <v>100.16620670624998</v>
      </c>
      <c r="K34" s="88">
        <f t="shared" si="12"/>
        <v>9.82021634375</v>
      </c>
      <c r="L34" s="88">
        <f t="shared" si="13"/>
        <v>18.658411053124997</v>
      </c>
      <c r="M34" s="89">
        <f t="shared" si="14"/>
        <v>1690.059232759375</v>
      </c>
      <c r="N34" s="88">
        <f t="shared" si="15"/>
        <v>11086.061841431412</v>
      </c>
    </row>
    <row r="35" spans="3:14" ht="12.75">
      <c r="C35" s="90">
        <v>5</v>
      </c>
      <c r="D35" s="90" t="s">
        <v>26</v>
      </c>
      <c r="E35" s="90">
        <v>485</v>
      </c>
      <c r="F35" s="91">
        <v>420</v>
      </c>
      <c r="G35" s="86">
        <f t="shared" si="8"/>
        <v>1919.6624999999997</v>
      </c>
      <c r="H35" s="87">
        <f t="shared" si="9"/>
        <v>150.69350624999998</v>
      </c>
      <c r="I35" s="88">
        <f t="shared" si="10"/>
        <v>44.68974299999999</v>
      </c>
      <c r="J35" s="88">
        <f t="shared" si="11"/>
        <v>94.96570387499999</v>
      </c>
      <c r="K35" s="88">
        <f t="shared" si="12"/>
        <v>9.310363124999999</v>
      </c>
      <c r="L35" s="88">
        <f t="shared" si="13"/>
        <v>17.6896899375</v>
      </c>
      <c r="M35" s="89">
        <f t="shared" si="14"/>
        <v>1602.3134938124997</v>
      </c>
      <c r="N35" s="88">
        <f t="shared" si="15"/>
        <v>10510.487524607659</v>
      </c>
    </row>
    <row r="36" spans="3:14" ht="12.75">
      <c r="C36" s="90">
        <v>4</v>
      </c>
      <c r="D36" s="90" t="s">
        <v>26</v>
      </c>
      <c r="E36" s="90">
        <v>456</v>
      </c>
      <c r="F36" s="91">
        <v>399</v>
      </c>
      <c r="G36" s="86">
        <f t="shared" si="8"/>
        <v>1823.679375</v>
      </c>
      <c r="H36" s="87">
        <f t="shared" si="9"/>
        <v>143.1588309375</v>
      </c>
      <c r="I36" s="88">
        <f t="shared" si="10"/>
        <v>42.45525585</v>
      </c>
      <c r="J36" s="88">
        <f t="shared" si="11"/>
        <v>90.21741868125</v>
      </c>
      <c r="K36" s="88">
        <f t="shared" si="12"/>
        <v>8.84484496875</v>
      </c>
      <c r="L36" s="88">
        <f t="shared" si="13"/>
        <v>16.805205440625</v>
      </c>
      <c r="M36" s="89">
        <f t="shared" si="14"/>
        <v>1522.197819121875</v>
      </c>
      <c r="N36" s="88">
        <f t="shared" si="15"/>
        <v>9984.963148377277</v>
      </c>
    </row>
    <row r="37" spans="3:14" ht="12.75">
      <c r="C37" s="90">
        <v>3</v>
      </c>
      <c r="D37" s="90" t="s">
        <v>97</v>
      </c>
      <c r="E37" s="90">
        <v>427</v>
      </c>
      <c r="F37" s="91">
        <v>379</v>
      </c>
      <c r="G37" s="86">
        <f t="shared" si="8"/>
        <v>1732.266875</v>
      </c>
      <c r="H37" s="87">
        <f t="shared" si="9"/>
        <v>135.9829496875</v>
      </c>
      <c r="I37" s="88">
        <f t="shared" si="10"/>
        <v>40.32717285</v>
      </c>
      <c r="J37" s="88">
        <f t="shared" si="11"/>
        <v>85.69524230625</v>
      </c>
      <c r="K37" s="88">
        <f t="shared" si="12"/>
        <v>8.401494343749999</v>
      </c>
      <c r="L37" s="88">
        <f t="shared" si="13"/>
        <v>15.962839253125</v>
      </c>
      <c r="M37" s="89">
        <f t="shared" si="14"/>
        <v>1445.897176559375</v>
      </c>
      <c r="N37" s="88">
        <f t="shared" si="15"/>
        <v>9484.46374244358</v>
      </c>
    </row>
    <row r="38" spans="3:14" ht="12.75">
      <c r="C38" s="90">
        <v>2</v>
      </c>
      <c r="D38" s="90" t="s">
        <v>97</v>
      </c>
      <c r="E38" s="90">
        <v>389</v>
      </c>
      <c r="F38" s="91">
        <v>356</v>
      </c>
      <c r="G38" s="86">
        <f t="shared" si="8"/>
        <v>1627.1425</v>
      </c>
      <c r="H38" s="87">
        <f t="shared" si="9"/>
        <v>127.73068624999999</v>
      </c>
      <c r="I38" s="88">
        <f t="shared" si="10"/>
        <v>37.8798774</v>
      </c>
      <c r="J38" s="88">
        <f t="shared" si="11"/>
        <v>80.49473947499999</v>
      </c>
      <c r="K38" s="88">
        <f t="shared" si="12"/>
        <v>7.891641124999999</v>
      </c>
      <c r="L38" s="88">
        <f t="shared" si="13"/>
        <v>14.9941181375</v>
      </c>
      <c r="M38" s="89">
        <f t="shared" si="14"/>
        <v>1358.1514376124999</v>
      </c>
      <c r="N38" s="88">
        <f t="shared" si="15"/>
        <v>8908.889425619825</v>
      </c>
    </row>
    <row r="39" spans="3:14" ht="12.75">
      <c r="C39" s="90">
        <v>1</v>
      </c>
      <c r="D39" s="90" t="s">
        <v>27</v>
      </c>
      <c r="E39" s="90">
        <v>367</v>
      </c>
      <c r="F39" s="91">
        <v>340</v>
      </c>
      <c r="G39" s="86">
        <f t="shared" si="8"/>
        <v>1554.0124999999998</v>
      </c>
      <c r="H39" s="87">
        <f t="shared" si="9"/>
        <v>121.98998124999999</v>
      </c>
      <c r="I39" s="88">
        <f t="shared" si="10"/>
        <v>36.177411</v>
      </c>
      <c r="J39" s="88">
        <f t="shared" si="11"/>
        <v>76.87699837499999</v>
      </c>
      <c r="K39" s="88">
        <f t="shared" si="12"/>
        <v>7.536960624999999</v>
      </c>
      <c r="L39" s="88">
        <f t="shared" si="13"/>
        <v>14.320225187499998</v>
      </c>
      <c r="M39" s="89">
        <f t="shared" si="14"/>
        <v>1297.1109235625</v>
      </c>
      <c r="N39" s="88">
        <f t="shared" si="15"/>
        <v>8508.489900872868</v>
      </c>
    </row>
    <row r="40" spans="3:14" ht="12.75">
      <c r="C40" s="91"/>
      <c r="D40" s="60"/>
      <c r="E40" s="98"/>
      <c r="F40" s="98"/>
      <c r="G40" s="92"/>
      <c r="H40" s="183"/>
      <c r="I40" s="183"/>
      <c r="J40" s="183"/>
      <c r="K40" s="183"/>
      <c r="L40" s="183"/>
      <c r="M40" s="74"/>
      <c r="N40" s="88"/>
    </row>
    <row r="41" spans="3:14" ht="12.75">
      <c r="C41" s="76"/>
      <c r="D41" s="77"/>
      <c r="E41" s="199"/>
      <c r="F41" s="199"/>
      <c r="G41" s="199" t="s">
        <v>120</v>
      </c>
      <c r="H41" s="199"/>
      <c r="I41" s="199"/>
      <c r="J41" s="77"/>
      <c r="K41" s="77"/>
      <c r="L41" s="77"/>
      <c r="M41" s="181"/>
      <c r="N41" s="88"/>
    </row>
    <row r="42" spans="3:14" ht="12.75">
      <c r="C42" s="91"/>
      <c r="D42" s="60"/>
      <c r="E42" s="182"/>
      <c r="F42" s="98"/>
      <c r="G42" s="92"/>
      <c r="H42" s="183"/>
      <c r="I42" s="183"/>
      <c r="J42" s="183"/>
      <c r="K42" s="183"/>
      <c r="L42" s="183"/>
      <c r="M42" s="74"/>
      <c r="N42" s="88"/>
    </row>
    <row r="43" spans="3:14" ht="12.75">
      <c r="C43" s="90">
        <v>13</v>
      </c>
      <c r="D43" s="90"/>
      <c r="E43" s="90">
        <v>544</v>
      </c>
      <c r="F43" s="91">
        <v>463</v>
      </c>
      <c r="G43" s="86">
        <f aca="true" t="shared" si="16" ref="G43:G55">F43*PA/12</f>
        <v>2116.1993749999997</v>
      </c>
      <c r="H43" s="87">
        <f aca="true" t="shared" si="17" ref="H43:H55">G43*pension</f>
        <v>166.12165093749996</v>
      </c>
      <c r="I43" s="88">
        <f aca="true" t="shared" si="18" ref="I43:I55">(G43*97/100)*C.S.G.N.D</f>
        <v>49.265121449999995</v>
      </c>
      <c r="J43" s="88">
        <f aca="true" t="shared" si="19" ref="J43:J55">G43*97/100*C.S.G.D</f>
        <v>104.68838308124998</v>
      </c>
      <c r="K43" s="88">
        <f aca="true" t="shared" si="20" ref="K43:K55">G43*97/100*R.D.S</f>
        <v>10.263566968749998</v>
      </c>
      <c r="L43" s="88">
        <f aca="true" t="shared" si="21" ref="L43:L55">IF(G43-H43&gt;Seuil*BRUT,(G43-H43)*1/100,0)</f>
        <v>19.500777240625</v>
      </c>
      <c r="M43" s="89">
        <f aca="true" t="shared" si="22" ref="M43:M55">G43-(H43+I43+J43+K43+L43)</f>
        <v>1766.3598753218748</v>
      </c>
      <c r="N43" s="88">
        <f aca="true" t="shared" si="23" ref="N43:N55">M43*6.55957</f>
        <v>11586.56124736511</v>
      </c>
    </row>
    <row r="44" spans="3:14" ht="12.75">
      <c r="C44" s="90">
        <v>12</v>
      </c>
      <c r="D44" s="90" t="s">
        <v>24</v>
      </c>
      <c r="E44" s="90">
        <v>510</v>
      </c>
      <c r="F44" s="91">
        <v>439</v>
      </c>
      <c r="G44" s="86">
        <f t="shared" si="16"/>
        <v>2006.5043749999998</v>
      </c>
      <c r="H44" s="87">
        <f t="shared" si="17"/>
        <v>157.51059343749998</v>
      </c>
      <c r="I44" s="88">
        <f t="shared" si="18"/>
        <v>46.711421849999994</v>
      </c>
      <c r="J44" s="88">
        <f t="shared" si="19"/>
        <v>99.26177143124998</v>
      </c>
      <c r="K44" s="88">
        <f t="shared" si="20"/>
        <v>9.73154621875</v>
      </c>
      <c r="L44" s="88">
        <f t="shared" si="21"/>
        <v>18.489937815624998</v>
      </c>
      <c r="M44" s="89">
        <f t="shared" si="22"/>
        <v>1674.7991042468748</v>
      </c>
      <c r="N44" s="88">
        <f t="shared" si="23"/>
        <v>10985.961960244673</v>
      </c>
    </row>
    <row r="45" spans="3:14" ht="12.75">
      <c r="C45" s="90">
        <v>11</v>
      </c>
      <c r="D45" s="90" t="s">
        <v>26</v>
      </c>
      <c r="E45" s="90">
        <v>483</v>
      </c>
      <c r="F45" s="91">
        <v>418</v>
      </c>
      <c r="G45" s="86">
        <f t="shared" si="16"/>
        <v>1910.5212499999998</v>
      </c>
      <c r="H45" s="87">
        <f t="shared" si="17"/>
        <v>149.975918125</v>
      </c>
      <c r="I45" s="88">
        <f t="shared" si="18"/>
        <v>44.476934699999994</v>
      </c>
      <c r="J45" s="88">
        <f t="shared" si="19"/>
        <v>94.51348623749998</v>
      </c>
      <c r="K45" s="88">
        <f t="shared" si="20"/>
        <v>9.266028062499998</v>
      </c>
      <c r="L45" s="88">
        <f t="shared" si="21"/>
        <v>17.605453318749998</v>
      </c>
      <c r="M45" s="89">
        <f t="shared" si="22"/>
        <v>1594.6834295562498</v>
      </c>
      <c r="N45" s="88">
        <f t="shared" si="23"/>
        <v>10460.43758401429</v>
      </c>
    </row>
    <row r="46" spans="3:14" ht="12.75">
      <c r="C46" s="90">
        <v>10</v>
      </c>
      <c r="D46" s="90" t="s">
        <v>26</v>
      </c>
      <c r="E46" s="90">
        <v>450</v>
      </c>
      <c r="F46" s="91">
        <v>395</v>
      </c>
      <c r="G46" s="86">
        <f t="shared" si="16"/>
        <v>1805.3968749999997</v>
      </c>
      <c r="H46" s="87">
        <f t="shared" si="17"/>
        <v>141.7236546875</v>
      </c>
      <c r="I46" s="88">
        <f t="shared" si="18"/>
        <v>42.029639249999995</v>
      </c>
      <c r="J46" s="88">
        <f t="shared" si="19"/>
        <v>89.31298340624998</v>
      </c>
      <c r="K46" s="88">
        <f t="shared" si="20"/>
        <v>8.75617484375</v>
      </c>
      <c r="L46" s="88">
        <f t="shared" si="21"/>
        <v>16.636732203124996</v>
      </c>
      <c r="M46" s="89">
        <f t="shared" si="22"/>
        <v>1506.9376906093748</v>
      </c>
      <c r="N46" s="88">
        <f t="shared" si="23"/>
        <v>9884.863267190536</v>
      </c>
    </row>
    <row r="47" spans="3:14" ht="12.75">
      <c r="C47" s="90">
        <v>9</v>
      </c>
      <c r="D47" s="90" t="s">
        <v>26</v>
      </c>
      <c r="E47" s="90">
        <v>436</v>
      </c>
      <c r="F47" s="91">
        <v>384</v>
      </c>
      <c r="G47" s="86">
        <f t="shared" si="16"/>
        <v>1755.12</v>
      </c>
      <c r="H47" s="87">
        <f t="shared" si="17"/>
        <v>137.77692</v>
      </c>
      <c r="I47" s="88">
        <f t="shared" si="18"/>
        <v>40.8591936</v>
      </c>
      <c r="J47" s="88">
        <f t="shared" si="19"/>
        <v>86.82578639999998</v>
      </c>
      <c r="K47" s="88">
        <f t="shared" si="20"/>
        <v>8.512331999999999</v>
      </c>
      <c r="L47" s="88">
        <f t="shared" si="21"/>
        <v>16.1734308</v>
      </c>
      <c r="M47" s="89">
        <f t="shared" si="22"/>
        <v>1464.9723371999999</v>
      </c>
      <c r="N47" s="88">
        <f t="shared" si="23"/>
        <v>9609.588593927003</v>
      </c>
    </row>
    <row r="48" spans="3:14" ht="12.75">
      <c r="C48" s="90">
        <v>8</v>
      </c>
      <c r="D48" s="90" t="s">
        <v>26</v>
      </c>
      <c r="E48" s="90">
        <v>416</v>
      </c>
      <c r="F48" s="91">
        <v>370</v>
      </c>
      <c r="G48" s="86">
        <f t="shared" si="16"/>
        <v>1691.1312499999997</v>
      </c>
      <c r="H48" s="87">
        <f t="shared" si="17"/>
        <v>132.75380312499996</v>
      </c>
      <c r="I48" s="88">
        <f t="shared" si="18"/>
        <v>39.3695355</v>
      </c>
      <c r="J48" s="88">
        <f t="shared" si="19"/>
        <v>83.66026293749998</v>
      </c>
      <c r="K48" s="88">
        <f t="shared" si="20"/>
        <v>8.201986562499998</v>
      </c>
      <c r="L48" s="88">
        <f t="shared" si="21"/>
        <v>15.583774468749999</v>
      </c>
      <c r="M48" s="89">
        <f t="shared" si="22"/>
        <v>1411.5618874062498</v>
      </c>
      <c r="N48" s="88">
        <f t="shared" si="23"/>
        <v>9259.239009773413</v>
      </c>
    </row>
    <row r="49" spans="3:14" ht="12.75">
      <c r="C49" s="90">
        <v>7</v>
      </c>
      <c r="D49" s="90" t="s">
        <v>26</v>
      </c>
      <c r="E49" s="90">
        <v>398</v>
      </c>
      <c r="F49" s="91">
        <v>362</v>
      </c>
      <c r="G49" s="86">
        <f t="shared" si="16"/>
        <v>1654.5662499999999</v>
      </c>
      <c r="H49" s="87">
        <f t="shared" si="17"/>
        <v>129.883450625</v>
      </c>
      <c r="I49" s="88">
        <f t="shared" si="18"/>
        <v>38.518302299999995</v>
      </c>
      <c r="J49" s="88">
        <f t="shared" si="19"/>
        <v>81.85139238749998</v>
      </c>
      <c r="K49" s="88">
        <f t="shared" si="20"/>
        <v>8.0246463125</v>
      </c>
      <c r="L49" s="88">
        <f t="shared" si="21"/>
        <v>15.246827993749998</v>
      </c>
      <c r="M49" s="89">
        <f t="shared" si="22"/>
        <v>1381.04163038125</v>
      </c>
      <c r="N49" s="88">
        <f t="shared" si="23"/>
        <v>9059.039247399935</v>
      </c>
    </row>
    <row r="50" spans="3:14" ht="12.75">
      <c r="C50" s="90">
        <v>6</v>
      </c>
      <c r="D50" s="90" t="s">
        <v>27</v>
      </c>
      <c r="E50" s="90">
        <v>382</v>
      </c>
      <c r="F50" s="91">
        <v>352</v>
      </c>
      <c r="G50" s="86">
        <f t="shared" si="16"/>
        <v>1608.86</v>
      </c>
      <c r="H50" s="87">
        <f t="shared" si="17"/>
        <v>126.29551</v>
      </c>
      <c r="I50" s="88">
        <f t="shared" si="18"/>
        <v>37.45426079999999</v>
      </c>
      <c r="J50" s="88">
        <f t="shared" si="19"/>
        <v>79.59030419999998</v>
      </c>
      <c r="K50" s="88">
        <f t="shared" si="20"/>
        <v>7.802970999999999</v>
      </c>
      <c r="L50" s="88">
        <f t="shared" si="21"/>
        <v>14.8256449</v>
      </c>
      <c r="M50" s="89">
        <f t="shared" si="22"/>
        <v>1342.8913091</v>
      </c>
      <c r="N50" s="88">
        <f t="shared" si="23"/>
        <v>8808.789544433086</v>
      </c>
    </row>
    <row r="51" spans="3:14" ht="12.75">
      <c r="C51" s="90">
        <v>5</v>
      </c>
      <c r="D51" s="90" t="s">
        <v>101</v>
      </c>
      <c r="E51" s="90">
        <v>366</v>
      </c>
      <c r="F51" s="91">
        <v>339</v>
      </c>
      <c r="G51" s="86">
        <f t="shared" si="16"/>
        <v>1549.4418749999998</v>
      </c>
      <c r="H51" s="87">
        <f t="shared" si="17"/>
        <v>121.63118718749998</v>
      </c>
      <c r="I51" s="88">
        <f t="shared" si="18"/>
        <v>36.071006849999996</v>
      </c>
      <c r="J51" s="88">
        <f t="shared" si="19"/>
        <v>76.65088955624998</v>
      </c>
      <c r="K51" s="88">
        <f t="shared" si="20"/>
        <v>7.514793093749999</v>
      </c>
      <c r="L51" s="88">
        <f t="shared" si="21"/>
        <v>14.278106878124998</v>
      </c>
      <c r="M51" s="89">
        <f t="shared" si="22"/>
        <v>1293.2958914343749</v>
      </c>
      <c r="N51" s="88">
        <f t="shared" si="23"/>
        <v>8483.464930576183</v>
      </c>
    </row>
    <row r="52" spans="3:14" ht="12.75">
      <c r="C52" s="90">
        <v>4</v>
      </c>
      <c r="D52" s="90" t="s">
        <v>101</v>
      </c>
      <c r="E52" s="90">
        <v>347</v>
      </c>
      <c r="F52" s="91">
        <v>325</v>
      </c>
      <c r="G52" s="86">
        <f t="shared" si="16"/>
        <v>1485.453125</v>
      </c>
      <c r="H52" s="87">
        <f t="shared" si="17"/>
        <v>116.6080703125</v>
      </c>
      <c r="I52" s="88">
        <f t="shared" si="18"/>
        <v>34.58134875</v>
      </c>
      <c r="J52" s="88">
        <f t="shared" si="19"/>
        <v>73.48536609374999</v>
      </c>
      <c r="K52" s="88">
        <f t="shared" si="20"/>
        <v>7.204447656249999</v>
      </c>
      <c r="L52" s="88">
        <f t="shared" si="21"/>
        <v>13.688450546874998</v>
      </c>
      <c r="M52" s="89">
        <f t="shared" si="22"/>
        <v>1239.885441640625</v>
      </c>
      <c r="N52" s="88">
        <f t="shared" si="23"/>
        <v>8133.1153464225945</v>
      </c>
    </row>
    <row r="53" spans="3:14" ht="12.75">
      <c r="C53" s="90">
        <v>3</v>
      </c>
      <c r="D53" s="90" t="s">
        <v>101</v>
      </c>
      <c r="E53" s="90">
        <v>337</v>
      </c>
      <c r="F53" s="91">
        <v>319</v>
      </c>
      <c r="G53" s="86">
        <f t="shared" si="16"/>
        <v>1458.0293749999998</v>
      </c>
      <c r="H53" s="87">
        <f t="shared" si="17"/>
        <v>114.45530593749999</v>
      </c>
      <c r="I53" s="88">
        <f t="shared" si="18"/>
        <v>33.94292385</v>
      </c>
      <c r="J53" s="88">
        <f t="shared" si="19"/>
        <v>72.12871318124999</v>
      </c>
      <c r="K53" s="88">
        <f t="shared" si="20"/>
        <v>7.071442468749999</v>
      </c>
      <c r="L53" s="88">
        <f t="shared" si="21"/>
        <v>13.435740690624998</v>
      </c>
      <c r="M53" s="89">
        <f t="shared" si="22"/>
        <v>1216.9952488718748</v>
      </c>
      <c r="N53" s="88">
        <f t="shared" si="23"/>
        <v>7982.965524642484</v>
      </c>
    </row>
    <row r="54" spans="3:14" ht="12.75">
      <c r="C54" s="90">
        <v>2</v>
      </c>
      <c r="D54" s="90" t="s">
        <v>101</v>
      </c>
      <c r="E54" s="90">
        <v>315</v>
      </c>
      <c r="F54" s="91">
        <v>303</v>
      </c>
      <c r="G54" s="86">
        <f t="shared" si="16"/>
        <v>1384.899375</v>
      </c>
      <c r="H54" s="87">
        <f t="shared" si="17"/>
        <v>108.7146009375</v>
      </c>
      <c r="I54" s="88">
        <f t="shared" si="18"/>
        <v>32.24045745</v>
      </c>
      <c r="J54" s="88">
        <f t="shared" si="19"/>
        <v>68.51097208125</v>
      </c>
      <c r="K54" s="88">
        <f t="shared" si="20"/>
        <v>6.716761968750001</v>
      </c>
      <c r="L54" s="88">
        <f t="shared" si="21"/>
        <v>0</v>
      </c>
      <c r="M54" s="89">
        <f t="shared" si="22"/>
        <v>1168.7165825625</v>
      </c>
      <c r="N54" s="88">
        <f t="shared" si="23"/>
        <v>7666.278233479497</v>
      </c>
    </row>
    <row r="55" spans="3:14" ht="12.75">
      <c r="C55" s="90">
        <v>1</v>
      </c>
      <c r="D55" s="90" t="s">
        <v>28</v>
      </c>
      <c r="E55" s="90">
        <v>306</v>
      </c>
      <c r="F55" s="91">
        <v>297</v>
      </c>
      <c r="G55" s="86">
        <f t="shared" si="16"/>
        <v>1357.4756249999998</v>
      </c>
      <c r="H55" s="87">
        <f t="shared" si="17"/>
        <v>106.56183656249999</v>
      </c>
      <c r="I55" s="88">
        <f t="shared" si="18"/>
        <v>31.602032549999997</v>
      </c>
      <c r="J55" s="88">
        <f t="shared" si="19"/>
        <v>67.15431916874999</v>
      </c>
      <c r="K55" s="88">
        <f t="shared" si="20"/>
        <v>6.583756781249999</v>
      </c>
      <c r="L55" s="88">
        <f t="shared" si="21"/>
        <v>0</v>
      </c>
      <c r="M55" s="89">
        <f t="shared" si="22"/>
        <v>1145.5736799375</v>
      </c>
      <c r="N55" s="88">
        <f t="shared" si="23"/>
        <v>7514.470743707627</v>
      </c>
    </row>
    <row r="56" spans="3:14" ht="12.75">
      <c r="C56" s="64"/>
      <c r="D56" s="63"/>
      <c r="E56" s="64"/>
      <c r="F56" s="63"/>
      <c r="G56" s="122"/>
      <c r="H56" s="148"/>
      <c r="I56" s="123"/>
      <c r="J56" s="123"/>
      <c r="K56" s="123"/>
      <c r="L56" s="123"/>
      <c r="M56" s="149"/>
      <c r="N56" s="123"/>
    </row>
    <row r="57" spans="3:14" ht="12.75">
      <c r="C57" s="60"/>
      <c r="D57" s="60"/>
      <c r="E57" s="60"/>
      <c r="F57" s="60"/>
      <c r="G57" s="135"/>
      <c r="H57" s="93"/>
      <c r="I57" s="93"/>
      <c r="J57" s="93"/>
      <c r="K57" s="93"/>
      <c r="L57" s="93"/>
      <c r="M57" s="201"/>
      <c r="N57" s="93"/>
    </row>
    <row r="58" spans="3:14" ht="12.75">
      <c r="C58" s="294" t="str">
        <f>FORMULES!E5</f>
        <v> -- Indemnité  de  Résidence  plancher  INM  298 ----- Prix point mensuel net : 3,857 euros (I.R. non comprise)</v>
      </c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</row>
    <row r="59" spans="2:13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38"/>
    </row>
    <row r="60" spans="2:13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38"/>
    </row>
    <row r="61" spans="2:13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38"/>
    </row>
    <row r="62" spans="2:13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38"/>
    </row>
    <row r="63" spans="2:13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38"/>
    </row>
    <row r="64" spans="2:14" ht="20.25">
      <c r="B64" s="202"/>
      <c r="C64" s="303" t="s">
        <v>112</v>
      </c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</row>
    <row r="65" spans="2:13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38"/>
    </row>
    <row r="66" spans="2:14" ht="12.75">
      <c r="B66" s="41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</row>
    <row r="67" spans="6:13" ht="12.75">
      <c r="F67" s="41"/>
      <c r="G67" s="41"/>
      <c r="H67" s="41"/>
      <c r="I67" s="41"/>
      <c r="J67" s="41"/>
      <c r="K67" s="41"/>
      <c r="L67" s="41"/>
      <c r="M67" s="41"/>
    </row>
    <row r="68" spans="3:14" ht="12.75" customHeight="1">
      <c r="C68" s="291" t="s">
        <v>64</v>
      </c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69" spans="6:13" ht="12.75">
      <c r="F69" s="41"/>
      <c r="G69" s="41"/>
      <c r="H69" s="41"/>
      <c r="I69" s="41"/>
      <c r="J69" s="41"/>
      <c r="K69" s="41"/>
      <c r="L69" s="41"/>
      <c r="M69" s="41"/>
    </row>
    <row r="70" spans="3:13" ht="12.75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2:13" ht="12.75">
      <c r="B71" s="5"/>
      <c r="C71" s="5"/>
      <c r="D71" s="5"/>
      <c r="E71" s="5"/>
      <c r="F71" s="5"/>
      <c r="G71" s="5"/>
      <c r="H71" s="304" t="s">
        <v>36</v>
      </c>
      <c r="I71" s="304"/>
      <c r="J71" s="304"/>
      <c r="K71" s="203"/>
      <c r="L71" s="203"/>
      <c r="M71" s="44">
        <f>DATE</f>
        <v>39722</v>
      </c>
    </row>
    <row r="72" spans="2:13" ht="12.75">
      <c r="B72" s="297" t="s">
        <v>113</v>
      </c>
      <c r="C72" s="297"/>
      <c r="D72" s="297"/>
      <c r="E72" s="297"/>
      <c r="F72" s="197"/>
      <c r="G72" s="197"/>
      <c r="H72" s="198"/>
      <c r="I72" s="176"/>
      <c r="J72" s="176"/>
      <c r="K72" s="176"/>
      <c r="L72" s="176"/>
      <c r="M72" s="48"/>
    </row>
    <row r="73" spans="2:13" ht="12.75">
      <c r="B73" s="177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74"/>
    </row>
    <row r="74" spans="2:14" ht="12.75">
      <c r="B74" s="177"/>
      <c r="C74" s="110"/>
      <c r="D74" s="5"/>
      <c r="E74" s="5"/>
      <c r="F74" s="52" t="s">
        <v>37</v>
      </c>
      <c r="G74" s="52"/>
      <c r="H74" s="53"/>
      <c r="I74" s="53"/>
      <c r="J74" s="53"/>
      <c r="K74" s="53"/>
      <c r="L74" s="54"/>
      <c r="M74" s="55" t="s">
        <v>37</v>
      </c>
      <c r="N74" s="56" t="s">
        <v>38</v>
      </c>
    </row>
    <row r="75" spans="2:14" ht="12.75">
      <c r="B75" s="57" t="s">
        <v>39</v>
      </c>
      <c r="C75" s="57" t="s">
        <v>87</v>
      </c>
      <c r="D75" s="57" t="s">
        <v>20</v>
      </c>
      <c r="E75" s="58" t="s">
        <v>21</v>
      </c>
      <c r="F75" s="59" t="s">
        <v>41</v>
      </c>
      <c r="G75" s="59" t="s">
        <v>65</v>
      </c>
      <c r="H75" s="130" t="s">
        <v>4</v>
      </c>
      <c r="I75" s="57" t="s">
        <v>42</v>
      </c>
      <c r="J75" s="57" t="s">
        <v>42</v>
      </c>
      <c r="K75" s="57" t="s">
        <v>43</v>
      </c>
      <c r="L75" s="57" t="s">
        <v>44</v>
      </c>
      <c r="M75" s="61" t="s">
        <v>45</v>
      </c>
      <c r="N75" s="62" t="s">
        <v>46</v>
      </c>
    </row>
    <row r="76" spans="2:14" ht="12.75">
      <c r="B76" s="63"/>
      <c r="C76" s="63" t="s">
        <v>47</v>
      </c>
      <c r="D76" s="63"/>
      <c r="E76" s="64"/>
      <c r="F76" s="65" t="s">
        <v>48</v>
      </c>
      <c r="G76" s="65"/>
      <c r="H76" s="66">
        <v>0.0785</v>
      </c>
      <c r="I76" s="67">
        <v>0.024</v>
      </c>
      <c r="J76" s="67">
        <v>0.051</v>
      </c>
      <c r="K76" s="67">
        <v>0.005</v>
      </c>
      <c r="L76" s="67">
        <v>0.01</v>
      </c>
      <c r="M76" s="68" t="s">
        <v>48</v>
      </c>
      <c r="N76" s="69"/>
    </row>
    <row r="77" spans="2:14" ht="12.75">
      <c r="B77" s="91"/>
      <c r="C77" s="60"/>
      <c r="D77" s="98"/>
      <c r="E77" s="98"/>
      <c r="F77" s="178"/>
      <c r="G77" s="178"/>
      <c r="H77" s="179"/>
      <c r="I77" s="179"/>
      <c r="J77" s="179"/>
      <c r="K77" s="179"/>
      <c r="L77" s="179"/>
      <c r="M77" s="180"/>
      <c r="N77" s="75"/>
    </row>
    <row r="78" spans="2:14" ht="12.75">
      <c r="B78" s="76"/>
      <c r="C78" s="77"/>
      <c r="D78" s="199"/>
      <c r="E78" s="199"/>
      <c r="F78" s="199" t="s">
        <v>121</v>
      </c>
      <c r="G78" s="199"/>
      <c r="H78" s="199"/>
      <c r="I78" s="79"/>
      <c r="J78" s="79"/>
      <c r="K78" s="79"/>
      <c r="L78" s="79"/>
      <c r="M78" s="181"/>
      <c r="N78" s="88"/>
    </row>
    <row r="79" spans="2:14" ht="12.75">
      <c r="B79" s="90">
        <v>8</v>
      </c>
      <c r="C79" s="90"/>
      <c r="D79" s="90">
        <v>612</v>
      </c>
      <c r="E79" s="91">
        <v>514</v>
      </c>
      <c r="F79" s="86">
        <f aca="true" t="shared" si="24" ref="F79:F86">E79*PA/12</f>
        <v>2349.30125</v>
      </c>
      <c r="G79" s="87">
        <f aca="true" t="shared" si="25" ref="G79:G86">IF(E79&gt;298,INT(F79)/100,IRPLANCHER)</f>
        <v>23.49</v>
      </c>
      <c r="H79" s="88">
        <f aca="true" t="shared" si="26" ref="H79:H86">F79*pension</f>
        <v>184.420148125</v>
      </c>
      <c r="I79" s="88">
        <f aca="true" t="shared" si="27" ref="I79:I86">((F79+G79)*97/100)*C.S.G.N.D</f>
        <v>55.238580299999995</v>
      </c>
      <c r="J79" s="88">
        <f aca="true" t="shared" si="28" ref="J79:J86">(F79+G79)*97/100*C.S.G.D</f>
        <v>117.38198313749999</v>
      </c>
      <c r="K79" s="88">
        <f aca="true" t="shared" si="29" ref="K79:K86">(F79+G79)*97/100*R.D.S</f>
        <v>11.508037562499998</v>
      </c>
      <c r="L79" s="88">
        <f aca="true" t="shared" si="30" ref="L79:L86">IF((F79+G79)-H79&gt;Seuil*BRUT,((F79+G79)-H79)*1/100,0)</f>
        <v>21.883711018749995</v>
      </c>
      <c r="M79" s="88">
        <f aca="true" t="shared" si="31" ref="M79:M86">(F79+G79)-(H79+I79+J79+K79+L79)</f>
        <v>1982.3587898562498</v>
      </c>
      <c r="N79" s="88">
        <f aca="true" t="shared" si="32" ref="N79:N86">M79*6.55957</f>
        <v>13003.42124717736</v>
      </c>
    </row>
    <row r="80" spans="2:14" ht="12.75">
      <c r="B80" s="90">
        <v>7</v>
      </c>
      <c r="C80" s="90" t="s">
        <v>24</v>
      </c>
      <c r="D80" s="90">
        <v>581</v>
      </c>
      <c r="E80" s="91">
        <v>491</v>
      </c>
      <c r="F80" s="86">
        <f t="shared" si="24"/>
        <v>2244.1768749999997</v>
      </c>
      <c r="G80" s="87">
        <f t="shared" si="25"/>
        <v>22.44</v>
      </c>
      <c r="H80" s="88">
        <f t="shared" si="26"/>
        <v>176.16788468749996</v>
      </c>
      <c r="I80" s="88">
        <f t="shared" si="27"/>
        <v>52.766840849999994</v>
      </c>
      <c r="J80" s="88">
        <f t="shared" si="28"/>
        <v>112.12953680624997</v>
      </c>
      <c r="K80" s="88">
        <f t="shared" si="29"/>
        <v>10.99309184375</v>
      </c>
      <c r="L80" s="88">
        <f t="shared" si="30"/>
        <v>20.904489903124997</v>
      </c>
      <c r="M80" s="88">
        <f t="shared" si="31"/>
        <v>1893.6550309093748</v>
      </c>
      <c r="N80" s="88">
        <f t="shared" si="32"/>
        <v>12421.562731102207</v>
      </c>
    </row>
    <row r="81" spans="2:14" ht="12.75">
      <c r="B81" s="90">
        <v>6</v>
      </c>
      <c r="C81" s="90" t="s">
        <v>26</v>
      </c>
      <c r="D81" s="90">
        <v>549</v>
      </c>
      <c r="E81" s="91">
        <v>467</v>
      </c>
      <c r="F81" s="86">
        <f t="shared" si="24"/>
        <v>2134.481875</v>
      </c>
      <c r="G81" s="87">
        <f t="shared" si="25"/>
        <v>21.34</v>
      </c>
      <c r="H81" s="88">
        <f t="shared" si="26"/>
        <v>167.5568271875</v>
      </c>
      <c r="I81" s="88">
        <f t="shared" si="27"/>
        <v>50.18753325000001</v>
      </c>
      <c r="J81" s="88">
        <f t="shared" si="28"/>
        <v>106.64850815625</v>
      </c>
      <c r="K81" s="88">
        <f t="shared" si="29"/>
        <v>10.455736093750001</v>
      </c>
      <c r="L81" s="88">
        <f t="shared" si="30"/>
        <v>19.882650478125</v>
      </c>
      <c r="M81" s="88">
        <f t="shared" si="31"/>
        <v>1801.090619834375</v>
      </c>
      <c r="N81" s="88">
        <f t="shared" si="32"/>
        <v>11814.37999714697</v>
      </c>
    </row>
    <row r="82" spans="2:14" ht="12.75">
      <c r="B82" s="90">
        <v>5</v>
      </c>
      <c r="C82" s="90" t="s">
        <v>26</v>
      </c>
      <c r="D82" s="90">
        <v>518</v>
      </c>
      <c r="E82" s="91">
        <v>445</v>
      </c>
      <c r="F82" s="86">
        <f t="shared" si="24"/>
        <v>2033.9281249999997</v>
      </c>
      <c r="G82" s="87">
        <f t="shared" si="25"/>
        <v>20.33</v>
      </c>
      <c r="H82" s="88">
        <f t="shared" si="26"/>
        <v>159.66335781249998</v>
      </c>
      <c r="I82" s="88">
        <f t="shared" si="27"/>
        <v>47.82312915</v>
      </c>
      <c r="J82" s="88">
        <f t="shared" si="28"/>
        <v>101.62414944375</v>
      </c>
      <c r="K82" s="88">
        <f t="shared" si="29"/>
        <v>9.963151906250001</v>
      </c>
      <c r="L82" s="88">
        <f t="shared" si="30"/>
        <v>18.945947671875</v>
      </c>
      <c r="M82" s="88">
        <f t="shared" si="31"/>
        <v>1716.2383890156248</v>
      </c>
      <c r="N82" s="88">
        <f t="shared" si="32"/>
        <v>11257.785849435222</v>
      </c>
    </row>
    <row r="83" spans="2:14" ht="12.75">
      <c r="B83" s="90">
        <v>4</v>
      </c>
      <c r="C83" s="90" t="s">
        <v>26</v>
      </c>
      <c r="D83" s="90">
        <v>487</v>
      </c>
      <c r="E83" s="91">
        <v>421</v>
      </c>
      <c r="F83" s="86">
        <f t="shared" si="24"/>
        <v>1924.2331249999997</v>
      </c>
      <c r="G83" s="87">
        <f t="shared" si="25"/>
        <v>19.24</v>
      </c>
      <c r="H83" s="88">
        <f t="shared" si="26"/>
        <v>151.0523003125</v>
      </c>
      <c r="I83" s="88">
        <f t="shared" si="27"/>
        <v>45.24405435</v>
      </c>
      <c r="J83" s="88">
        <f t="shared" si="28"/>
        <v>96.14361549374998</v>
      </c>
      <c r="K83" s="88">
        <f t="shared" si="29"/>
        <v>9.42584465625</v>
      </c>
      <c r="L83" s="88">
        <f t="shared" si="30"/>
        <v>17.924208246874997</v>
      </c>
      <c r="M83" s="88">
        <f t="shared" si="31"/>
        <v>1623.683101940625</v>
      </c>
      <c r="N83" s="88">
        <f t="shared" si="32"/>
        <v>10650.662964996665</v>
      </c>
    </row>
    <row r="84" spans="2:14" ht="12.75">
      <c r="B84" s="90">
        <v>3</v>
      </c>
      <c r="C84" s="90" t="s">
        <v>27</v>
      </c>
      <c r="D84" s="90">
        <v>457</v>
      </c>
      <c r="E84" s="91">
        <v>400</v>
      </c>
      <c r="F84" s="86">
        <f t="shared" si="24"/>
        <v>1828.25</v>
      </c>
      <c r="G84" s="87">
        <f t="shared" si="25"/>
        <v>18.28</v>
      </c>
      <c r="H84" s="88">
        <f t="shared" si="26"/>
        <v>143.517625</v>
      </c>
      <c r="I84" s="88">
        <f t="shared" si="27"/>
        <v>42.9872184</v>
      </c>
      <c r="J84" s="88">
        <f t="shared" si="28"/>
        <v>91.34783909999999</v>
      </c>
      <c r="K84" s="88">
        <f t="shared" si="29"/>
        <v>8.9556705</v>
      </c>
      <c r="L84" s="88">
        <f t="shared" si="30"/>
        <v>17.03012375</v>
      </c>
      <c r="M84" s="88">
        <f t="shared" si="31"/>
        <v>1542.69152325</v>
      </c>
      <c r="N84" s="88">
        <f t="shared" si="32"/>
        <v>10119.393035165003</v>
      </c>
    </row>
    <row r="85" spans="2:14" ht="12.75">
      <c r="B85" s="90">
        <v>2</v>
      </c>
      <c r="C85" s="90" t="s">
        <v>27</v>
      </c>
      <c r="D85" s="90">
        <v>439</v>
      </c>
      <c r="E85" s="91">
        <v>387</v>
      </c>
      <c r="F85" s="86">
        <f t="shared" si="24"/>
        <v>1768.8318749999999</v>
      </c>
      <c r="G85" s="87">
        <f t="shared" si="25"/>
        <v>17.68</v>
      </c>
      <c r="H85" s="88">
        <f t="shared" si="26"/>
        <v>138.8533021875</v>
      </c>
      <c r="I85" s="88">
        <f t="shared" si="27"/>
        <v>41.589996449999994</v>
      </c>
      <c r="J85" s="88">
        <f t="shared" si="28"/>
        <v>88.37874245624998</v>
      </c>
      <c r="K85" s="88">
        <f t="shared" si="29"/>
        <v>8.66458259375</v>
      </c>
      <c r="L85" s="88">
        <f t="shared" si="30"/>
        <v>16.476585728125</v>
      </c>
      <c r="M85" s="88">
        <f t="shared" si="31"/>
        <v>1492.548665584375</v>
      </c>
      <c r="N85" s="88">
        <f t="shared" si="32"/>
        <v>9790.477450307299</v>
      </c>
    </row>
    <row r="86" spans="2:14" ht="12.75">
      <c r="B86" s="90">
        <v>1</v>
      </c>
      <c r="C86" s="90" t="s">
        <v>28</v>
      </c>
      <c r="D86" s="90">
        <v>393</v>
      </c>
      <c r="E86" s="91">
        <v>358</v>
      </c>
      <c r="F86" s="86">
        <f t="shared" si="24"/>
        <v>1636.2837499999998</v>
      </c>
      <c r="G86" s="87">
        <f t="shared" si="25"/>
        <v>16.36</v>
      </c>
      <c r="H86" s="88">
        <f t="shared" si="26"/>
        <v>128.44827437499998</v>
      </c>
      <c r="I86" s="88">
        <f t="shared" si="27"/>
        <v>38.47354649999999</v>
      </c>
      <c r="J86" s="88">
        <f t="shared" si="28"/>
        <v>81.75628631249998</v>
      </c>
      <c r="K86" s="88">
        <f t="shared" si="29"/>
        <v>8.015322187499999</v>
      </c>
      <c r="L86" s="88">
        <f t="shared" si="30"/>
        <v>15.241954756249998</v>
      </c>
      <c r="M86" s="88">
        <f t="shared" si="31"/>
        <v>1380.7083658687498</v>
      </c>
      <c r="N86" s="88">
        <f t="shared" si="32"/>
        <v>9056.853175501674</v>
      </c>
    </row>
    <row r="87" spans="2:14" ht="12.75">
      <c r="B87" s="91"/>
      <c r="C87" s="60"/>
      <c r="D87" s="200"/>
      <c r="E87" s="98"/>
      <c r="F87" s="93"/>
      <c r="G87" s="93"/>
      <c r="H87" s="183"/>
      <c r="I87" s="183"/>
      <c r="J87" s="183"/>
      <c r="K87" s="183"/>
      <c r="L87" s="183"/>
      <c r="M87" s="74"/>
      <c r="N87" s="88"/>
    </row>
    <row r="88" spans="2:14" ht="12.75">
      <c r="B88" s="76"/>
      <c r="C88" s="77"/>
      <c r="D88" s="199"/>
      <c r="E88" s="199"/>
      <c r="F88" s="199" t="s">
        <v>122</v>
      </c>
      <c r="G88" s="199"/>
      <c r="H88" s="199"/>
      <c r="I88" s="94"/>
      <c r="J88" s="94"/>
      <c r="K88" s="94"/>
      <c r="L88" s="94"/>
      <c r="M88" s="181"/>
      <c r="N88" s="88"/>
    </row>
    <row r="89" spans="2:14" ht="12.75">
      <c r="B89" s="91"/>
      <c r="C89" s="60"/>
      <c r="D89" s="182"/>
      <c r="E89" s="98"/>
      <c r="F89" s="93"/>
      <c r="G89" s="93"/>
      <c r="H89" s="183"/>
      <c r="I89" s="183"/>
      <c r="J89" s="183"/>
      <c r="K89" s="183"/>
      <c r="L89" s="183"/>
      <c r="M89" s="74"/>
      <c r="N89" s="88"/>
    </row>
    <row r="90" spans="2:14" ht="12.75">
      <c r="B90" s="90">
        <v>8</v>
      </c>
      <c r="C90" s="90"/>
      <c r="D90" s="90">
        <v>579</v>
      </c>
      <c r="E90" s="91">
        <v>489</v>
      </c>
      <c r="F90" s="86">
        <f aca="true" t="shared" si="33" ref="F90:F97">E90*PA/12</f>
        <v>2235.035625</v>
      </c>
      <c r="G90" s="87">
        <f aca="true" t="shared" si="34" ref="G90:G97">IF(E90&gt;298,INT(F90)/100,IRPLANCHER)</f>
        <v>22.35</v>
      </c>
      <c r="H90" s="88">
        <f aca="true" t="shared" si="35" ref="H90:H97">F90*pension</f>
        <v>175.4502965625</v>
      </c>
      <c r="I90" s="88">
        <f aca="true" t="shared" si="36" ref="I90:I97">((F90+G90)*97/100)*C.S.G.N.D</f>
        <v>52.551937349999996</v>
      </c>
      <c r="J90" s="88">
        <f aca="true" t="shared" si="37" ref="J90:J97">(F90+G90)*97/100*C.S.G.D</f>
        <v>111.67286686874998</v>
      </c>
      <c r="K90" s="88">
        <f aca="true" t="shared" si="38" ref="K90:K97">(F90+G90)*97/100*R.D.S</f>
        <v>10.948320281249998</v>
      </c>
      <c r="L90" s="88">
        <f aca="true" t="shared" si="39" ref="L90:L97">IF((F90+G90)-H90&gt;Seuil*BRUT,((F90+G90)-H90)*1/100,0)</f>
        <v>20.819353284374998</v>
      </c>
      <c r="M90" s="88">
        <f aca="true" t="shared" si="40" ref="M90:M97">(F90+G90)-(H90+I90+J90+K90+L90)</f>
        <v>1885.9428506531249</v>
      </c>
      <c r="N90" s="88">
        <f aca="true" t="shared" si="41" ref="N90:N97">M90*6.55957</f>
        <v>12370.974144858717</v>
      </c>
    </row>
    <row r="91" spans="2:14" ht="12.75">
      <c r="B91" s="90">
        <v>7</v>
      </c>
      <c r="C91" s="90" t="s">
        <v>24</v>
      </c>
      <c r="D91" s="90">
        <v>547</v>
      </c>
      <c r="E91" s="91">
        <v>465</v>
      </c>
      <c r="F91" s="86">
        <f t="shared" si="33"/>
        <v>2125.340625</v>
      </c>
      <c r="G91" s="87">
        <f t="shared" si="34"/>
        <v>21.25</v>
      </c>
      <c r="H91" s="88">
        <f t="shared" si="35"/>
        <v>166.83923906249998</v>
      </c>
      <c r="I91" s="88">
        <f t="shared" si="36"/>
        <v>49.972629749999996</v>
      </c>
      <c r="J91" s="88">
        <f t="shared" si="37"/>
        <v>106.19183821874998</v>
      </c>
      <c r="K91" s="88">
        <f t="shared" si="38"/>
        <v>10.41096453125</v>
      </c>
      <c r="L91" s="88">
        <f t="shared" si="39"/>
        <v>19.797513859374998</v>
      </c>
      <c r="M91" s="88">
        <f t="shared" si="40"/>
        <v>1793.378439578125</v>
      </c>
      <c r="N91" s="88">
        <f t="shared" si="41"/>
        <v>11763.791410903481</v>
      </c>
    </row>
    <row r="92" spans="2:14" ht="12.75">
      <c r="B92" s="90">
        <v>6</v>
      </c>
      <c r="C92" s="90" t="s">
        <v>24</v>
      </c>
      <c r="D92" s="90">
        <v>516</v>
      </c>
      <c r="E92" s="91">
        <v>443</v>
      </c>
      <c r="F92" s="86">
        <f t="shared" si="33"/>
        <v>2024.7868749999998</v>
      </c>
      <c r="G92" s="87">
        <f t="shared" si="34"/>
        <v>20.24</v>
      </c>
      <c r="H92" s="88">
        <f t="shared" si="35"/>
        <v>158.9457696875</v>
      </c>
      <c r="I92" s="88">
        <f t="shared" si="36"/>
        <v>47.608225649999994</v>
      </c>
      <c r="J92" s="88">
        <f t="shared" si="37"/>
        <v>101.16747950624999</v>
      </c>
      <c r="K92" s="88">
        <f t="shared" si="38"/>
        <v>9.91838034375</v>
      </c>
      <c r="L92" s="88">
        <f t="shared" si="39"/>
        <v>18.860811053124998</v>
      </c>
      <c r="M92" s="88">
        <f t="shared" si="40"/>
        <v>1708.5262087593746</v>
      </c>
      <c r="N92" s="88">
        <f t="shared" si="41"/>
        <v>11207.19726319173</v>
      </c>
    </row>
    <row r="93" spans="2:14" ht="12.75">
      <c r="B93" s="90">
        <v>5</v>
      </c>
      <c r="C93" s="90" t="s">
        <v>26</v>
      </c>
      <c r="D93" s="90">
        <v>485</v>
      </c>
      <c r="E93" s="91">
        <v>420</v>
      </c>
      <c r="F93" s="86">
        <f t="shared" si="33"/>
        <v>1919.6624999999997</v>
      </c>
      <c r="G93" s="87">
        <f t="shared" si="34"/>
        <v>19.19</v>
      </c>
      <c r="H93" s="88">
        <f t="shared" si="35"/>
        <v>150.69350624999998</v>
      </c>
      <c r="I93" s="88">
        <f t="shared" si="36"/>
        <v>45.13648619999999</v>
      </c>
      <c r="J93" s="88">
        <f t="shared" si="37"/>
        <v>95.91503317499998</v>
      </c>
      <c r="K93" s="88">
        <f t="shared" si="38"/>
        <v>9.403434625</v>
      </c>
      <c r="L93" s="88">
        <f t="shared" si="39"/>
        <v>17.8815899375</v>
      </c>
      <c r="M93" s="88">
        <f t="shared" si="40"/>
        <v>1619.8224498124998</v>
      </c>
      <c r="N93" s="88">
        <f t="shared" si="41"/>
        <v>10625.338747116579</v>
      </c>
    </row>
    <row r="94" spans="2:14" ht="12.75">
      <c r="B94" s="90">
        <v>4</v>
      </c>
      <c r="C94" s="90" t="s">
        <v>26</v>
      </c>
      <c r="D94" s="90">
        <v>456</v>
      </c>
      <c r="E94" s="91">
        <v>399</v>
      </c>
      <c r="F94" s="86">
        <f t="shared" si="33"/>
        <v>1823.679375</v>
      </c>
      <c r="G94" s="87">
        <f t="shared" si="34"/>
        <v>18.23</v>
      </c>
      <c r="H94" s="88">
        <f t="shared" si="35"/>
        <v>143.1588309375</v>
      </c>
      <c r="I94" s="88">
        <f t="shared" si="36"/>
        <v>42.87965025</v>
      </c>
      <c r="J94" s="88">
        <f t="shared" si="37"/>
        <v>91.11925678124999</v>
      </c>
      <c r="K94" s="88">
        <f t="shared" si="38"/>
        <v>8.93326046875</v>
      </c>
      <c r="L94" s="88">
        <f t="shared" si="39"/>
        <v>16.987505440625</v>
      </c>
      <c r="M94" s="88">
        <f t="shared" si="40"/>
        <v>1538.830871121875</v>
      </c>
      <c r="N94" s="88">
        <f t="shared" si="41"/>
        <v>10094.068817284917</v>
      </c>
    </row>
    <row r="95" spans="2:14" ht="12.75">
      <c r="B95" s="90">
        <v>3</v>
      </c>
      <c r="C95" s="90" t="s">
        <v>97</v>
      </c>
      <c r="D95" s="90">
        <v>427</v>
      </c>
      <c r="E95" s="91">
        <v>379</v>
      </c>
      <c r="F95" s="86">
        <f t="shared" si="33"/>
        <v>1732.266875</v>
      </c>
      <c r="G95" s="87">
        <f t="shared" si="34"/>
        <v>17.32</v>
      </c>
      <c r="H95" s="88">
        <f t="shared" si="35"/>
        <v>135.9829496875</v>
      </c>
      <c r="I95" s="88">
        <f t="shared" si="36"/>
        <v>40.73038245</v>
      </c>
      <c r="J95" s="88">
        <f t="shared" si="37"/>
        <v>86.55206270625</v>
      </c>
      <c r="K95" s="88">
        <f t="shared" si="38"/>
        <v>8.48549634375</v>
      </c>
      <c r="L95" s="88">
        <f t="shared" si="39"/>
        <v>16.136039253125</v>
      </c>
      <c r="M95" s="88">
        <f t="shared" si="40"/>
        <v>1461.699944559375</v>
      </c>
      <c r="N95" s="88">
        <f t="shared" si="41"/>
        <v>9588.12310533334</v>
      </c>
    </row>
    <row r="96" spans="2:14" ht="12.75">
      <c r="B96" s="90">
        <v>2</v>
      </c>
      <c r="C96" s="90" t="s">
        <v>97</v>
      </c>
      <c r="D96" s="90">
        <v>389</v>
      </c>
      <c r="E96" s="91">
        <v>356</v>
      </c>
      <c r="F96" s="86">
        <f t="shared" si="33"/>
        <v>1627.1425</v>
      </c>
      <c r="G96" s="87">
        <f t="shared" si="34"/>
        <v>16.27</v>
      </c>
      <c r="H96" s="88">
        <f t="shared" si="35"/>
        <v>127.73068624999999</v>
      </c>
      <c r="I96" s="88">
        <f t="shared" si="36"/>
        <v>38.258643</v>
      </c>
      <c r="J96" s="88">
        <f t="shared" si="37"/>
        <v>81.29961637499999</v>
      </c>
      <c r="K96" s="88">
        <f t="shared" si="38"/>
        <v>7.970550625</v>
      </c>
      <c r="L96" s="88">
        <f t="shared" si="39"/>
        <v>15.1568181375</v>
      </c>
      <c r="M96" s="88">
        <f t="shared" si="40"/>
        <v>1372.9961856124999</v>
      </c>
      <c r="N96" s="88">
        <f t="shared" si="41"/>
        <v>9006.264589258186</v>
      </c>
    </row>
    <row r="97" spans="2:14" ht="12.75">
      <c r="B97" s="90">
        <v>1</v>
      </c>
      <c r="C97" s="90" t="s">
        <v>27</v>
      </c>
      <c r="D97" s="90">
        <v>367</v>
      </c>
      <c r="E97" s="91">
        <v>340</v>
      </c>
      <c r="F97" s="86">
        <f t="shared" si="33"/>
        <v>1554.0124999999998</v>
      </c>
      <c r="G97" s="87">
        <f t="shared" si="34"/>
        <v>15.54</v>
      </c>
      <c r="H97" s="88">
        <f t="shared" si="35"/>
        <v>121.98998124999999</v>
      </c>
      <c r="I97" s="88">
        <f t="shared" si="36"/>
        <v>36.53918219999999</v>
      </c>
      <c r="J97" s="88">
        <f t="shared" si="37"/>
        <v>77.64576217499999</v>
      </c>
      <c r="K97" s="88">
        <f t="shared" si="38"/>
        <v>7.612329624999999</v>
      </c>
      <c r="L97" s="88">
        <f t="shared" si="39"/>
        <v>14.475625187499997</v>
      </c>
      <c r="M97" s="88">
        <f t="shared" si="40"/>
        <v>1311.2896195624999</v>
      </c>
      <c r="N97" s="88">
        <f t="shared" si="41"/>
        <v>8601.496049793586</v>
      </c>
    </row>
    <row r="98" spans="2:14" ht="12.75">
      <c r="B98" s="91"/>
      <c r="C98" s="60"/>
      <c r="D98" s="98"/>
      <c r="E98" s="98"/>
      <c r="F98" s="92"/>
      <c r="G98" s="92"/>
      <c r="H98" s="183"/>
      <c r="I98" s="183"/>
      <c r="J98" s="183"/>
      <c r="K98" s="183"/>
      <c r="L98" s="183"/>
      <c r="M98" s="74"/>
      <c r="N98" s="88"/>
    </row>
    <row r="99" spans="2:14" ht="12.75">
      <c r="B99" s="76"/>
      <c r="C99" s="77"/>
      <c r="D99" s="199"/>
      <c r="E99" s="199"/>
      <c r="F99" s="199" t="s">
        <v>123</v>
      </c>
      <c r="G99" s="199"/>
      <c r="H99" s="199"/>
      <c r="I99" s="77"/>
      <c r="J99" s="77"/>
      <c r="K99" s="77"/>
      <c r="L99" s="77"/>
      <c r="M99" s="181"/>
      <c r="N99" s="88"/>
    </row>
    <row r="100" spans="2:14" ht="12.75">
      <c r="B100" s="91"/>
      <c r="C100" s="60"/>
      <c r="D100" s="182"/>
      <c r="E100" s="98"/>
      <c r="F100" s="92"/>
      <c r="G100" s="92"/>
      <c r="H100" s="183"/>
      <c r="I100" s="183"/>
      <c r="J100" s="183"/>
      <c r="K100" s="183"/>
      <c r="L100" s="183"/>
      <c r="M100" s="74"/>
      <c r="N100" s="88"/>
    </row>
    <row r="101" spans="2:14" ht="12.75">
      <c r="B101" s="90">
        <v>13</v>
      </c>
      <c r="C101" s="90"/>
      <c r="D101" s="90">
        <v>544</v>
      </c>
      <c r="E101" s="91">
        <v>463</v>
      </c>
      <c r="F101" s="86">
        <f aca="true" t="shared" si="42" ref="F101:F113">E101*PA/12</f>
        <v>2116.1993749999997</v>
      </c>
      <c r="G101" s="87">
        <f aca="true" t="shared" si="43" ref="G101:G113">IF(E101&gt;298,INT(F101)/100,IRPLANCHER)</f>
        <v>21.16</v>
      </c>
      <c r="H101" s="88">
        <f aca="true" t="shared" si="44" ref="H101:H113">F101*pension</f>
        <v>166.12165093749996</v>
      </c>
      <c r="I101" s="88">
        <f aca="true" t="shared" si="45" ref="I101:I113">((F101+G101)*97/100)*C.S.G.N.D</f>
        <v>49.75772624999998</v>
      </c>
      <c r="J101" s="88">
        <f aca="true" t="shared" si="46" ref="J101:J113">(F101+G101)*97/100*C.S.G.D</f>
        <v>105.73516828124995</v>
      </c>
      <c r="K101" s="88">
        <f aca="true" t="shared" si="47" ref="K101:K113">(F101+G101)*97/100*R.D.S</f>
        <v>10.366192968749997</v>
      </c>
      <c r="L101" s="88">
        <f aca="true" t="shared" si="48" ref="L101:L113">IF((F101+G101)-H101&gt;Seuil*BRUT,((F101+G101)-H101)*1/100,0)</f>
        <v>19.712377240624996</v>
      </c>
      <c r="M101" s="88">
        <f aca="true" t="shared" si="49" ref="M101:M113">(F101+G101)-(H101+I101+J101+K101+L101)</f>
        <v>1785.6662593218746</v>
      </c>
      <c r="N101" s="88">
        <f aca="true" t="shared" si="50" ref="N101:N113">M101*6.55957</f>
        <v>11713.20282465999</v>
      </c>
    </row>
    <row r="102" spans="2:14" ht="12.75">
      <c r="B102" s="90">
        <v>12</v>
      </c>
      <c r="C102" s="90" t="s">
        <v>24</v>
      </c>
      <c r="D102" s="90">
        <v>510</v>
      </c>
      <c r="E102" s="91">
        <v>439</v>
      </c>
      <c r="F102" s="86">
        <f t="shared" si="42"/>
        <v>2006.5043749999998</v>
      </c>
      <c r="G102" s="87">
        <f t="shared" si="43"/>
        <v>20.06</v>
      </c>
      <c r="H102" s="88">
        <f t="shared" si="44"/>
        <v>157.51059343749998</v>
      </c>
      <c r="I102" s="88">
        <f t="shared" si="45"/>
        <v>47.17841865</v>
      </c>
      <c r="J102" s="88">
        <f t="shared" si="46"/>
        <v>100.25413963124998</v>
      </c>
      <c r="K102" s="88">
        <f t="shared" si="47"/>
        <v>9.82883721875</v>
      </c>
      <c r="L102" s="88">
        <f t="shared" si="48"/>
        <v>18.690537815625</v>
      </c>
      <c r="M102" s="88">
        <f t="shared" si="49"/>
        <v>1693.1018482468749</v>
      </c>
      <c r="N102" s="88">
        <f t="shared" si="50"/>
        <v>11106.020090704753</v>
      </c>
    </row>
    <row r="103" spans="2:14" ht="12.75">
      <c r="B103" s="90">
        <v>11</v>
      </c>
      <c r="C103" s="90" t="s">
        <v>26</v>
      </c>
      <c r="D103" s="90">
        <v>483</v>
      </c>
      <c r="E103" s="91">
        <v>418</v>
      </c>
      <c r="F103" s="86">
        <f t="shared" si="42"/>
        <v>1910.5212499999998</v>
      </c>
      <c r="G103" s="87">
        <f t="shared" si="43"/>
        <v>19.1</v>
      </c>
      <c r="H103" s="88">
        <f t="shared" si="44"/>
        <v>149.975918125</v>
      </c>
      <c r="I103" s="88">
        <f t="shared" si="45"/>
        <v>44.921582699999995</v>
      </c>
      <c r="J103" s="88">
        <f t="shared" si="46"/>
        <v>95.45836323749998</v>
      </c>
      <c r="K103" s="88">
        <f t="shared" si="47"/>
        <v>9.358663062499998</v>
      </c>
      <c r="L103" s="88">
        <f t="shared" si="48"/>
        <v>17.796453318749997</v>
      </c>
      <c r="M103" s="88">
        <f t="shared" si="49"/>
        <v>1612.1102695562497</v>
      </c>
      <c r="N103" s="88">
        <f t="shared" si="50"/>
        <v>10574.750160873089</v>
      </c>
    </row>
    <row r="104" spans="2:14" ht="12.75">
      <c r="B104" s="90">
        <v>10</v>
      </c>
      <c r="C104" s="90" t="s">
        <v>26</v>
      </c>
      <c r="D104" s="90">
        <v>450</v>
      </c>
      <c r="E104" s="91">
        <v>395</v>
      </c>
      <c r="F104" s="86">
        <f t="shared" si="42"/>
        <v>1805.3968749999997</v>
      </c>
      <c r="G104" s="87">
        <f t="shared" si="43"/>
        <v>18.05</v>
      </c>
      <c r="H104" s="88">
        <f t="shared" si="44"/>
        <v>141.7236546875</v>
      </c>
      <c r="I104" s="88">
        <f t="shared" si="45"/>
        <v>42.449843249999994</v>
      </c>
      <c r="J104" s="88">
        <f t="shared" si="46"/>
        <v>90.20591690624998</v>
      </c>
      <c r="K104" s="88">
        <f t="shared" si="47"/>
        <v>8.843717343749999</v>
      </c>
      <c r="L104" s="88">
        <f t="shared" si="48"/>
        <v>16.817232203125</v>
      </c>
      <c r="M104" s="88">
        <f t="shared" si="49"/>
        <v>1523.4065106093747</v>
      </c>
      <c r="N104" s="88">
        <f t="shared" si="50"/>
        <v>9992.891644797935</v>
      </c>
    </row>
    <row r="105" spans="2:14" ht="12.75">
      <c r="B105" s="90">
        <v>9</v>
      </c>
      <c r="C105" s="90" t="s">
        <v>26</v>
      </c>
      <c r="D105" s="90">
        <v>436</v>
      </c>
      <c r="E105" s="91">
        <v>384</v>
      </c>
      <c r="F105" s="86">
        <f t="shared" si="42"/>
        <v>1755.12</v>
      </c>
      <c r="G105" s="87">
        <f t="shared" si="43"/>
        <v>17.55</v>
      </c>
      <c r="H105" s="88">
        <f t="shared" si="44"/>
        <v>137.77692</v>
      </c>
      <c r="I105" s="88">
        <f t="shared" si="45"/>
        <v>41.267757599999996</v>
      </c>
      <c r="J105" s="88">
        <f t="shared" si="46"/>
        <v>87.69398489999999</v>
      </c>
      <c r="K105" s="88">
        <f t="shared" si="47"/>
        <v>8.5974495</v>
      </c>
      <c r="L105" s="88">
        <f t="shared" si="48"/>
        <v>16.348930799999998</v>
      </c>
      <c r="M105" s="88">
        <f t="shared" si="49"/>
        <v>1480.9849571999998</v>
      </c>
      <c r="N105" s="88">
        <f t="shared" si="50"/>
        <v>9714.624495700402</v>
      </c>
    </row>
    <row r="106" spans="2:14" ht="12.75">
      <c r="B106" s="90">
        <v>8</v>
      </c>
      <c r="C106" s="90" t="s">
        <v>26</v>
      </c>
      <c r="D106" s="90">
        <v>416</v>
      </c>
      <c r="E106" s="91">
        <v>370</v>
      </c>
      <c r="F106" s="86">
        <f t="shared" si="42"/>
        <v>1691.1312499999997</v>
      </c>
      <c r="G106" s="87">
        <f t="shared" si="43"/>
        <v>16.91</v>
      </c>
      <c r="H106" s="88">
        <f t="shared" si="44"/>
        <v>132.75380312499996</v>
      </c>
      <c r="I106" s="88">
        <f t="shared" si="45"/>
        <v>39.763200299999994</v>
      </c>
      <c r="J106" s="88">
        <f t="shared" si="46"/>
        <v>84.49680063749997</v>
      </c>
      <c r="K106" s="88">
        <f t="shared" si="47"/>
        <v>8.284000062499999</v>
      </c>
      <c r="L106" s="88">
        <f t="shared" si="48"/>
        <v>15.752874468749999</v>
      </c>
      <c r="M106" s="88">
        <f t="shared" si="49"/>
        <v>1426.9905714062497</v>
      </c>
      <c r="N106" s="88">
        <f t="shared" si="50"/>
        <v>9360.444542479294</v>
      </c>
    </row>
    <row r="107" spans="2:14" ht="12.75">
      <c r="B107" s="90">
        <v>7</v>
      </c>
      <c r="C107" s="90" t="s">
        <v>26</v>
      </c>
      <c r="D107" s="90">
        <v>398</v>
      </c>
      <c r="E107" s="91">
        <v>362</v>
      </c>
      <c r="F107" s="86">
        <f t="shared" si="42"/>
        <v>1654.5662499999999</v>
      </c>
      <c r="G107" s="87">
        <f t="shared" si="43"/>
        <v>16.54</v>
      </c>
      <c r="H107" s="88">
        <f t="shared" si="44"/>
        <v>129.883450625</v>
      </c>
      <c r="I107" s="88">
        <f t="shared" si="45"/>
        <v>38.9033535</v>
      </c>
      <c r="J107" s="88">
        <f t="shared" si="46"/>
        <v>82.66962618749999</v>
      </c>
      <c r="K107" s="88">
        <f t="shared" si="47"/>
        <v>8.1048653125</v>
      </c>
      <c r="L107" s="88">
        <f t="shared" si="48"/>
        <v>15.412227993749998</v>
      </c>
      <c r="M107" s="88">
        <f t="shared" si="49"/>
        <v>1396.1327263812498</v>
      </c>
      <c r="N107" s="88">
        <f t="shared" si="50"/>
        <v>9158.030347988655</v>
      </c>
    </row>
    <row r="108" spans="2:14" ht="12.75">
      <c r="B108" s="90">
        <v>6</v>
      </c>
      <c r="C108" s="90" t="s">
        <v>27</v>
      </c>
      <c r="D108" s="90">
        <v>382</v>
      </c>
      <c r="E108" s="91">
        <v>352</v>
      </c>
      <c r="F108" s="86">
        <f t="shared" si="42"/>
        <v>1608.86</v>
      </c>
      <c r="G108" s="87">
        <f t="shared" si="43"/>
        <v>16.08</v>
      </c>
      <c r="H108" s="88">
        <f t="shared" si="44"/>
        <v>126.29551</v>
      </c>
      <c r="I108" s="88">
        <f t="shared" si="45"/>
        <v>37.828603199999996</v>
      </c>
      <c r="J108" s="88">
        <f t="shared" si="46"/>
        <v>80.38578179999999</v>
      </c>
      <c r="K108" s="88">
        <f t="shared" si="47"/>
        <v>7.880958999999999</v>
      </c>
      <c r="L108" s="88">
        <f t="shared" si="48"/>
        <v>14.986444899999999</v>
      </c>
      <c r="M108" s="88">
        <f t="shared" si="49"/>
        <v>1357.5627011</v>
      </c>
      <c r="N108" s="88">
        <f t="shared" si="50"/>
        <v>8905.027567254527</v>
      </c>
    </row>
    <row r="109" spans="2:14" ht="12.75">
      <c r="B109" s="90">
        <v>5</v>
      </c>
      <c r="C109" s="90" t="s">
        <v>101</v>
      </c>
      <c r="D109" s="90">
        <v>366</v>
      </c>
      <c r="E109" s="91">
        <v>339</v>
      </c>
      <c r="F109" s="86">
        <f t="shared" si="42"/>
        <v>1549.4418749999998</v>
      </c>
      <c r="G109" s="87">
        <f t="shared" si="43"/>
        <v>15.49</v>
      </c>
      <c r="H109" s="88">
        <f t="shared" si="44"/>
        <v>121.63118718749998</v>
      </c>
      <c r="I109" s="88">
        <f t="shared" si="45"/>
        <v>36.43161404999999</v>
      </c>
      <c r="J109" s="88">
        <f t="shared" si="46"/>
        <v>77.41717985624997</v>
      </c>
      <c r="K109" s="88">
        <f t="shared" si="47"/>
        <v>7.589919593749999</v>
      </c>
      <c r="L109" s="88">
        <f t="shared" si="48"/>
        <v>14.433006878124997</v>
      </c>
      <c r="M109" s="88">
        <f t="shared" si="49"/>
        <v>1307.428967434375</v>
      </c>
      <c r="N109" s="88">
        <f t="shared" si="50"/>
        <v>8576.171831913503</v>
      </c>
    </row>
    <row r="110" spans="2:14" ht="12.75">
      <c r="B110" s="90">
        <v>4</v>
      </c>
      <c r="C110" s="90" t="s">
        <v>101</v>
      </c>
      <c r="D110" s="90">
        <v>347</v>
      </c>
      <c r="E110" s="91">
        <v>325</v>
      </c>
      <c r="F110" s="86">
        <f t="shared" si="42"/>
        <v>1485.453125</v>
      </c>
      <c r="G110" s="87">
        <f t="shared" si="43"/>
        <v>14.85</v>
      </c>
      <c r="H110" s="88">
        <f t="shared" si="44"/>
        <v>116.6080703125</v>
      </c>
      <c r="I110" s="88">
        <f t="shared" si="45"/>
        <v>34.92705675</v>
      </c>
      <c r="J110" s="88">
        <f t="shared" si="46"/>
        <v>74.21999559374999</v>
      </c>
      <c r="K110" s="88">
        <f t="shared" si="47"/>
        <v>7.276470156249999</v>
      </c>
      <c r="L110" s="88">
        <f t="shared" si="48"/>
        <v>13.836950546874998</v>
      </c>
      <c r="M110" s="88">
        <f t="shared" si="49"/>
        <v>1253.4345816406249</v>
      </c>
      <c r="N110" s="88">
        <f t="shared" si="50"/>
        <v>8221.991878692394</v>
      </c>
    </row>
    <row r="111" spans="2:14" ht="12.75">
      <c r="B111" s="90">
        <v>3</v>
      </c>
      <c r="C111" s="90" t="s">
        <v>101</v>
      </c>
      <c r="D111" s="90">
        <v>337</v>
      </c>
      <c r="E111" s="91">
        <v>319</v>
      </c>
      <c r="F111" s="86">
        <f t="shared" si="42"/>
        <v>1458.0293749999998</v>
      </c>
      <c r="G111" s="87">
        <f t="shared" si="43"/>
        <v>14.58</v>
      </c>
      <c r="H111" s="88">
        <f t="shared" si="44"/>
        <v>114.45530593749999</v>
      </c>
      <c r="I111" s="88">
        <f t="shared" si="45"/>
        <v>34.282346249999996</v>
      </c>
      <c r="J111" s="88">
        <f t="shared" si="46"/>
        <v>72.84998578124998</v>
      </c>
      <c r="K111" s="88">
        <f t="shared" si="47"/>
        <v>7.142155468749999</v>
      </c>
      <c r="L111" s="88">
        <f t="shared" si="48"/>
        <v>13.581540690624998</v>
      </c>
      <c r="M111" s="88">
        <f t="shared" si="49"/>
        <v>1230.298040871875</v>
      </c>
      <c r="N111" s="88">
        <f t="shared" si="50"/>
        <v>8070.226119961924</v>
      </c>
    </row>
    <row r="112" spans="2:14" ht="12.75">
      <c r="B112" s="90">
        <v>2</v>
      </c>
      <c r="C112" s="90" t="s">
        <v>101</v>
      </c>
      <c r="D112" s="90">
        <v>315</v>
      </c>
      <c r="E112" s="91">
        <v>303</v>
      </c>
      <c r="F112" s="86">
        <f t="shared" si="42"/>
        <v>1384.899375</v>
      </c>
      <c r="G112" s="87">
        <f t="shared" si="43"/>
        <v>13.84</v>
      </c>
      <c r="H112" s="88">
        <f t="shared" si="44"/>
        <v>108.7146009375</v>
      </c>
      <c r="I112" s="88">
        <f t="shared" si="45"/>
        <v>32.56265265</v>
      </c>
      <c r="J112" s="88">
        <f t="shared" si="46"/>
        <v>69.19563688125</v>
      </c>
      <c r="K112" s="88">
        <f t="shared" si="47"/>
        <v>6.78388596875</v>
      </c>
      <c r="L112" s="88">
        <f t="shared" si="48"/>
        <v>0</v>
      </c>
      <c r="M112" s="88">
        <f t="shared" si="49"/>
        <v>1181.4825985624998</v>
      </c>
      <c r="N112" s="88">
        <f t="shared" si="50"/>
        <v>7750.017809052617</v>
      </c>
    </row>
    <row r="113" spans="2:14" ht="12.75">
      <c r="B113" s="90">
        <v>1</v>
      </c>
      <c r="C113" s="90" t="s">
        <v>28</v>
      </c>
      <c r="D113" s="90">
        <v>306</v>
      </c>
      <c r="E113" s="91">
        <v>297</v>
      </c>
      <c r="F113" s="86">
        <f t="shared" si="42"/>
        <v>1357.4756249999998</v>
      </c>
      <c r="G113" s="87">
        <f t="shared" si="43"/>
        <v>13.620462499999999</v>
      </c>
      <c r="H113" s="88">
        <f t="shared" si="44"/>
        <v>106.56183656249999</v>
      </c>
      <c r="I113" s="88">
        <f t="shared" si="45"/>
        <v>31.919116917</v>
      </c>
      <c r="J113" s="88">
        <f t="shared" si="46"/>
        <v>67.82812344862499</v>
      </c>
      <c r="K113" s="88">
        <f t="shared" si="47"/>
        <v>6.649816024375</v>
      </c>
      <c r="L113" s="88">
        <f t="shared" si="48"/>
        <v>0</v>
      </c>
      <c r="M113" s="88">
        <f t="shared" si="49"/>
        <v>1158.1371945474998</v>
      </c>
      <c r="N113" s="88">
        <f t="shared" si="50"/>
        <v>7596.881997237943</v>
      </c>
    </row>
    <row r="114" spans="2:14" ht="12.75">
      <c r="B114" s="63"/>
      <c r="C114" s="63"/>
      <c r="D114" s="204"/>
      <c r="E114" s="204"/>
      <c r="F114" s="122"/>
      <c r="G114" s="148"/>
      <c r="H114" s="123"/>
      <c r="I114" s="88"/>
      <c r="J114" s="88"/>
      <c r="K114" s="88"/>
      <c r="L114" s="123"/>
      <c r="M114" s="123"/>
      <c r="N114" s="123"/>
    </row>
    <row r="115" spans="2:13" ht="12.75">
      <c r="B115" s="298" t="str">
        <f>FORMULES!E5</f>
        <v> -- Indemnité  de  Résidence  plancher  INM  298 ----- Prix point mensuel net : 3,857 euros (I.R. non comprise)</v>
      </c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</row>
    <row r="116" spans="12:13" ht="12.75">
      <c r="L116" s="5"/>
      <c r="M116" s="38"/>
    </row>
    <row r="117" spans="2:13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38"/>
    </row>
    <row r="118" spans="2:13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38"/>
    </row>
    <row r="119" spans="2:13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38"/>
    </row>
    <row r="120" spans="2:13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38"/>
    </row>
    <row r="121" spans="2:14" ht="18">
      <c r="B121" s="205"/>
      <c r="C121" s="303" t="s">
        <v>112</v>
      </c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</row>
    <row r="122" spans="2:13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38"/>
    </row>
    <row r="123" spans="2:14" ht="12.75">
      <c r="B123" s="41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</row>
    <row r="124" spans="6:13" ht="12.75">
      <c r="F124" s="41"/>
      <c r="G124" s="41"/>
      <c r="H124" s="41"/>
      <c r="I124" s="41"/>
      <c r="J124" s="41"/>
      <c r="K124" s="41"/>
      <c r="L124" s="41"/>
      <c r="M124" s="41"/>
    </row>
    <row r="125" spans="3:14" ht="12.75" customHeight="1">
      <c r="C125" s="291" t="s">
        <v>67</v>
      </c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</row>
    <row r="126" spans="6:13" ht="12.75">
      <c r="F126" s="41"/>
      <c r="G126" s="41"/>
      <c r="H126" s="41"/>
      <c r="I126" s="41"/>
      <c r="J126" s="41"/>
      <c r="K126" s="41"/>
      <c r="L126" s="41"/>
      <c r="M126" s="41"/>
    </row>
    <row r="127" spans="3:13" ht="12.75"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2:13" ht="12.75">
      <c r="B128" s="5"/>
      <c r="C128" s="5"/>
      <c r="D128" s="5"/>
      <c r="E128" s="5"/>
      <c r="F128" s="5"/>
      <c r="G128" s="5"/>
      <c r="H128" s="304" t="s">
        <v>36</v>
      </c>
      <c r="I128" s="304"/>
      <c r="J128" s="304"/>
      <c r="K128" s="203"/>
      <c r="L128" s="203"/>
      <c r="M128" s="44">
        <f>DATE</f>
        <v>39722</v>
      </c>
    </row>
    <row r="129" spans="2:13" ht="12.75">
      <c r="B129" s="305" t="s">
        <v>113</v>
      </c>
      <c r="C129" s="305"/>
      <c r="D129" s="305"/>
      <c r="E129" s="198"/>
      <c r="F129" s="197"/>
      <c r="G129" s="197"/>
      <c r="H129" s="198"/>
      <c r="I129" s="176"/>
      <c r="J129" s="176"/>
      <c r="K129" s="176"/>
      <c r="L129" s="176"/>
      <c r="M129" s="48"/>
    </row>
    <row r="130" spans="2:13" ht="12.75">
      <c r="B130" s="177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74"/>
    </row>
    <row r="131" spans="2:14" ht="12.75">
      <c r="B131" s="177"/>
      <c r="C131" s="110"/>
      <c r="D131" s="5"/>
      <c r="E131" s="5"/>
      <c r="F131" s="52" t="s">
        <v>37</v>
      </c>
      <c r="G131" s="52"/>
      <c r="H131" s="53"/>
      <c r="I131" s="53"/>
      <c r="J131" s="53"/>
      <c r="K131" s="53"/>
      <c r="L131" s="54"/>
      <c r="M131" s="55" t="s">
        <v>37</v>
      </c>
      <c r="N131" s="56" t="s">
        <v>38</v>
      </c>
    </row>
    <row r="132" spans="2:14" ht="12.75">
      <c r="B132" s="57" t="s">
        <v>39</v>
      </c>
      <c r="C132" s="57" t="s">
        <v>87</v>
      </c>
      <c r="D132" s="57" t="s">
        <v>20</v>
      </c>
      <c r="E132" s="58" t="s">
        <v>21</v>
      </c>
      <c r="F132" s="59" t="s">
        <v>41</v>
      </c>
      <c r="G132" s="59" t="s">
        <v>124</v>
      </c>
      <c r="H132" s="130" t="s">
        <v>4</v>
      </c>
      <c r="I132" s="57" t="s">
        <v>42</v>
      </c>
      <c r="J132" s="57" t="s">
        <v>42</v>
      </c>
      <c r="K132" s="57" t="s">
        <v>43</v>
      </c>
      <c r="L132" s="57" t="s">
        <v>44</v>
      </c>
      <c r="M132" s="61" t="s">
        <v>45</v>
      </c>
      <c r="N132" s="62" t="s">
        <v>46</v>
      </c>
    </row>
    <row r="133" spans="2:14" ht="12.75">
      <c r="B133" s="63"/>
      <c r="C133" s="63" t="s">
        <v>47</v>
      </c>
      <c r="D133" s="63"/>
      <c r="E133" s="64"/>
      <c r="F133" s="65" t="s">
        <v>48</v>
      </c>
      <c r="G133" s="65"/>
      <c r="H133" s="66">
        <v>0.0785</v>
      </c>
      <c r="I133" s="67">
        <v>0.024</v>
      </c>
      <c r="J133" s="67">
        <v>0.051</v>
      </c>
      <c r="K133" s="67">
        <v>0.005</v>
      </c>
      <c r="L133" s="67">
        <v>0.01</v>
      </c>
      <c r="M133" s="68" t="s">
        <v>48</v>
      </c>
      <c r="N133" s="69"/>
    </row>
    <row r="134" spans="2:14" ht="12.75">
      <c r="B134" s="91"/>
      <c r="C134" s="60"/>
      <c r="D134" s="98"/>
      <c r="E134" s="98"/>
      <c r="F134" s="178"/>
      <c r="G134" s="178"/>
      <c r="H134" s="179"/>
      <c r="I134" s="179"/>
      <c r="J134" s="179"/>
      <c r="K134" s="179"/>
      <c r="L134" s="179"/>
      <c r="M134" s="180"/>
      <c r="N134" s="75"/>
    </row>
    <row r="135" spans="2:14" ht="12.75">
      <c r="B135" s="76"/>
      <c r="C135" s="77"/>
      <c r="D135" s="199"/>
      <c r="E135" s="199"/>
      <c r="F135" s="199" t="s">
        <v>114</v>
      </c>
      <c r="G135" s="199"/>
      <c r="H135" s="199"/>
      <c r="I135" s="79"/>
      <c r="J135" s="79"/>
      <c r="K135" s="79"/>
      <c r="L135" s="79"/>
      <c r="M135" s="181"/>
      <c r="N135" s="88"/>
    </row>
    <row r="136" spans="2:14" ht="12.75">
      <c r="B136" s="90">
        <v>8</v>
      </c>
      <c r="C136" s="90"/>
      <c r="D136" s="90">
        <v>612</v>
      </c>
      <c r="E136" s="91">
        <v>514</v>
      </c>
      <c r="F136" s="86">
        <f aca="true" t="shared" si="51" ref="F136:F143">E136*PA/12</f>
        <v>2349.30125</v>
      </c>
      <c r="G136" s="87">
        <f aca="true" t="shared" si="52" ref="G136:G143">IF(E136&gt;298,INT(F136)/100*3,IRPLANCHER3)</f>
        <v>70.47</v>
      </c>
      <c r="H136" s="88">
        <f aca="true" t="shared" si="53" ref="H136:H143">F136*pension</f>
        <v>184.420148125</v>
      </c>
      <c r="I136" s="88">
        <f aca="true" t="shared" si="54" ref="I136:I143">((F136+G136)*97/100)*C.S.G.N.D</f>
        <v>56.33227469999999</v>
      </c>
      <c r="J136" s="88">
        <f aca="true" t="shared" si="55" ref="J136:J143">(F136+G136)*97/100*C.S.G.D</f>
        <v>119.70608373749998</v>
      </c>
      <c r="K136" s="88">
        <f aca="true" t="shared" si="56" ref="K136:K143">(F136+G136)*97/100*R.D.S</f>
        <v>11.7358905625</v>
      </c>
      <c r="L136" s="88">
        <f aca="true" t="shared" si="57" ref="L136:L143">IF((F136+G136)-H136&gt;Seuil*BRUT,((F136+G136)-H136)*1/100,0)</f>
        <v>22.353511018749995</v>
      </c>
      <c r="M136" s="88">
        <f aca="true" t="shared" si="58" ref="M136:M143">(F136+G136)-(H136+I136+J136+K136+L136)</f>
        <v>2025.2233418562498</v>
      </c>
      <c r="N136" s="88">
        <f aca="true" t="shared" si="59" ref="N136:N143">M136*6.55957</f>
        <v>13284.59427654</v>
      </c>
    </row>
    <row r="137" spans="2:14" ht="12.75">
      <c r="B137" s="90">
        <v>7</v>
      </c>
      <c r="C137" s="90" t="s">
        <v>24</v>
      </c>
      <c r="D137" s="90">
        <v>581</v>
      </c>
      <c r="E137" s="91">
        <v>491</v>
      </c>
      <c r="F137" s="86">
        <f t="shared" si="51"/>
        <v>2244.1768749999997</v>
      </c>
      <c r="G137" s="87">
        <f t="shared" si="52"/>
        <v>67.32000000000001</v>
      </c>
      <c r="H137" s="88">
        <f t="shared" si="53"/>
        <v>176.16788468749996</v>
      </c>
      <c r="I137" s="88">
        <f t="shared" si="54"/>
        <v>53.81164725</v>
      </c>
      <c r="J137" s="88">
        <f t="shared" si="55"/>
        <v>114.34975040625</v>
      </c>
      <c r="K137" s="88">
        <f t="shared" si="56"/>
        <v>11.21075984375</v>
      </c>
      <c r="L137" s="88">
        <f t="shared" si="57"/>
        <v>21.353289903124995</v>
      </c>
      <c r="M137" s="88">
        <f t="shared" si="58"/>
        <v>1934.603542909375</v>
      </c>
      <c r="N137" s="88">
        <f t="shared" si="59"/>
        <v>12690.167361962049</v>
      </c>
    </row>
    <row r="138" spans="2:14" ht="12.75">
      <c r="B138" s="90">
        <v>6</v>
      </c>
      <c r="C138" s="90" t="s">
        <v>26</v>
      </c>
      <c r="D138" s="90">
        <v>549</v>
      </c>
      <c r="E138" s="91">
        <v>467</v>
      </c>
      <c r="F138" s="86">
        <f t="shared" si="51"/>
        <v>2134.481875</v>
      </c>
      <c r="G138" s="87">
        <f t="shared" si="52"/>
        <v>64.02</v>
      </c>
      <c r="H138" s="88">
        <f t="shared" si="53"/>
        <v>167.5568271875</v>
      </c>
      <c r="I138" s="88">
        <f t="shared" si="54"/>
        <v>51.18112364999999</v>
      </c>
      <c r="J138" s="88">
        <f t="shared" si="55"/>
        <v>108.75988775624997</v>
      </c>
      <c r="K138" s="88">
        <f t="shared" si="56"/>
        <v>10.662734093749998</v>
      </c>
      <c r="L138" s="88">
        <f t="shared" si="57"/>
        <v>20.309450478125</v>
      </c>
      <c r="M138" s="88">
        <f t="shared" si="58"/>
        <v>1840.031851834375</v>
      </c>
      <c r="N138" s="88">
        <f t="shared" si="59"/>
        <v>12069.81773433721</v>
      </c>
    </row>
    <row r="139" spans="2:14" ht="12.75">
      <c r="B139" s="90">
        <v>5</v>
      </c>
      <c r="C139" s="90" t="s">
        <v>26</v>
      </c>
      <c r="D139" s="90">
        <v>518</v>
      </c>
      <c r="E139" s="91">
        <v>445</v>
      </c>
      <c r="F139" s="86">
        <f t="shared" si="51"/>
        <v>2033.9281249999997</v>
      </c>
      <c r="G139" s="87">
        <f t="shared" si="52"/>
        <v>60.989999999999995</v>
      </c>
      <c r="H139" s="88">
        <f t="shared" si="53"/>
        <v>159.66335781249998</v>
      </c>
      <c r="I139" s="88">
        <f t="shared" si="54"/>
        <v>48.76969395</v>
      </c>
      <c r="J139" s="88">
        <f t="shared" si="55"/>
        <v>103.63559964374998</v>
      </c>
      <c r="K139" s="88">
        <f t="shared" si="56"/>
        <v>10.160352906249999</v>
      </c>
      <c r="L139" s="88">
        <f t="shared" si="57"/>
        <v>19.352547671874998</v>
      </c>
      <c r="M139" s="88">
        <f t="shared" si="58"/>
        <v>1753.3365730156247</v>
      </c>
      <c r="N139" s="88">
        <f t="shared" si="59"/>
        <v>11501.133984256101</v>
      </c>
    </row>
    <row r="140" spans="2:14" ht="12.75">
      <c r="B140" s="90">
        <v>4</v>
      </c>
      <c r="C140" s="90" t="s">
        <v>26</v>
      </c>
      <c r="D140" s="90">
        <v>487</v>
      </c>
      <c r="E140" s="91">
        <v>421</v>
      </c>
      <c r="F140" s="86">
        <f t="shared" si="51"/>
        <v>1924.2331249999997</v>
      </c>
      <c r="G140" s="87">
        <f t="shared" si="52"/>
        <v>57.72</v>
      </c>
      <c r="H140" s="88">
        <f t="shared" si="53"/>
        <v>151.0523003125</v>
      </c>
      <c r="I140" s="88">
        <f t="shared" si="54"/>
        <v>46.13986874999999</v>
      </c>
      <c r="J140" s="88">
        <f t="shared" si="55"/>
        <v>98.04722109374998</v>
      </c>
      <c r="K140" s="88">
        <f t="shared" si="56"/>
        <v>9.612472656249999</v>
      </c>
      <c r="L140" s="88">
        <f t="shared" si="57"/>
        <v>18.309008246875</v>
      </c>
      <c r="M140" s="88">
        <f t="shared" si="58"/>
        <v>1658.7922539406247</v>
      </c>
      <c r="N140" s="88">
        <f t="shared" si="59"/>
        <v>10880.963905181303</v>
      </c>
    </row>
    <row r="141" spans="2:14" ht="12.75">
      <c r="B141" s="90">
        <v>3</v>
      </c>
      <c r="C141" s="90" t="s">
        <v>27</v>
      </c>
      <c r="D141" s="90">
        <v>457</v>
      </c>
      <c r="E141" s="91">
        <v>400</v>
      </c>
      <c r="F141" s="86">
        <f t="shared" si="51"/>
        <v>1828.25</v>
      </c>
      <c r="G141" s="87">
        <f t="shared" si="52"/>
        <v>54.84</v>
      </c>
      <c r="H141" s="88">
        <f t="shared" si="53"/>
        <v>143.517625</v>
      </c>
      <c r="I141" s="88">
        <f t="shared" si="54"/>
        <v>43.838335199999996</v>
      </c>
      <c r="J141" s="88">
        <f t="shared" si="55"/>
        <v>93.15646229999999</v>
      </c>
      <c r="K141" s="88">
        <f t="shared" si="56"/>
        <v>9.1329865</v>
      </c>
      <c r="L141" s="88">
        <f t="shared" si="57"/>
        <v>17.39572375</v>
      </c>
      <c r="M141" s="88">
        <f t="shared" si="58"/>
        <v>1576.04886725</v>
      </c>
      <c r="N141" s="88">
        <f t="shared" si="59"/>
        <v>10338.202868147082</v>
      </c>
    </row>
    <row r="142" spans="2:14" ht="12.75">
      <c r="B142" s="90">
        <v>2</v>
      </c>
      <c r="C142" s="90" t="s">
        <v>27</v>
      </c>
      <c r="D142" s="90">
        <v>439</v>
      </c>
      <c r="E142" s="91">
        <v>387</v>
      </c>
      <c r="F142" s="86">
        <f t="shared" si="51"/>
        <v>1768.8318749999999</v>
      </c>
      <c r="G142" s="87">
        <f t="shared" si="52"/>
        <v>53.04</v>
      </c>
      <c r="H142" s="88">
        <f t="shared" si="53"/>
        <v>138.8533021875</v>
      </c>
      <c r="I142" s="88">
        <f t="shared" si="54"/>
        <v>42.41317725</v>
      </c>
      <c r="J142" s="88">
        <f t="shared" si="55"/>
        <v>90.12800165624999</v>
      </c>
      <c r="K142" s="88">
        <f t="shared" si="56"/>
        <v>8.83607859375</v>
      </c>
      <c r="L142" s="88">
        <f t="shared" si="57"/>
        <v>16.830185728125</v>
      </c>
      <c r="M142" s="88">
        <f t="shared" si="58"/>
        <v>1524.8111295843748</v>
      </c>
      <c r="N142" s="88">
        <f t="shared" si="59"/>
        <v>10002.105341287777</v>
      </c>
    </row>
    <row r="143" spans="2:14" ht="12.75">
      <c r="B143" s="90">
        <v>1</v>
      </c>
      <c r="C143" s="90" t="s">
        <v>28</v>
      </c>
      <c r="D143" s="90">
        <v>393</v>
      </c>
      <c r="E143" s="91">
        <v>358</v>
      </c>
      <c r="F143" s="86">
        <f t="shared" si="51"/>
        <v>1636.2837499999998</v>
      </c>
      <c r="G143" s="87">
        <f t="shared" si="52"/>
        <v>49.08</v>
      </c>
      <c r="H143" s="88">
        <f t="shared" si="53"/>
        <v>128.44827437499998</v>
      </c>
      <c r="I143" s="88">
        <f t="shared" si="54"/>
        <v>39.23526809999999</v>
      </c>
      <c r="J143" s="88">
        <f t="shared" si="55"/>
        <v>83.37494471249998</v>
      </c>
      <c r="K143" s="88">
        <f t="shared" si="56"/>
        <v>8.1740141875</v>
      </c>
      <c r="L143" s="88">
        <f t="shared" si="57"/>
        <v>15.569154756249997</v>
      </c>
      <c r="M143" s="88">
        <f t="shared" si="58"/>
        <v>1410.5620938687498</v>
      </c>
      <c r="N143" s="88">
        <f t="shared" si="59"/>
        <v>9252.680794078635</v>
      </c>
    </row>
    <row r="144" spans="2:14" ht="12.75">
      <c r="B144" s="91"/>
      <c r="C144" s="60"/>
      <c r="D144" s="200"/>
      <c r="E144" s="98"/>
      <c r="F144" s="93"/>
      <c r="G144" s="93"/>
      <c r="H144" s="183"/>
      <c r="I144" s="183"/>
      <c r="J144" s="183"/>
      <c r="K144" s="183"/>
      <c r="L144" s="183"/>
      <c r="M144" s="74"/>
      <c r="N144" s="88"/>
    </row>
    <row r="145" spans="2:14" ht="12.75">
      <c r="B145" s="76"/>
      <c r="C145" s="77"/>
      <c r="D145" s="199"/>
      <c r="E145" s="199"/>
      <c r="F145" s="199" t="s">
        <v>122</v>
      </c>
      <c r="G145" s="199"/>
      <c r="H145" s="199"/>
      <c r="I145" s="94"/>
      <c r="J145" s="94"/>
      <c r="K145" s="94"/>
      <c r="L145" s="94"/>
      <c r="M145" s="181"/>
      <c r="N145" s="88"/>
    </row>
    <row r="146" spans="2:14" ht="12.75">
      <c r="B146" s="91"/>
      <c r="C146" s="60"/>
      <c r="D146" s="182"/>
      <c r="E146" s="98"/>
      <c r="F146" s="93"/>
      <c r="G146" s="93"/>
      <c r="H146" s="183"/>
      <c r="I146" s="183"/>
      <c r="J146" s="183"/>
      <c r="K146" s="183"/>
      <c r="L146" s="183"/>
      <c r="M146" s="74"/>
      <c r="N146" s="88"/>
    </row>
    <row r="147" spans="2:14" ht="12.75">
      <c r="B147" s="90">
        <v>8</v>
      </c>
      <c r="C147" s="90"/>
      <c r="D147" s="90">
        <v>579</v>
      </c>
      <c r="E147" s="91">
        <v>489</v>
      </c>
      <c r="F147" s="86">
        <f aca="true" t="shared" si="60" ref="F147:F154">E147*PA/12</f>
        <v>2235.035625</v>
      </c>
      <c r="G147" s="87">
        <f aca="true" t="shared" si="61" ref="G147:G154">IF(E147&gt;298,INT(F147)/100*3,IRPLANCHER3)</f>
        <v>67.05000000000001</v>
      </c>
      <c r="H147" s="88">
        <f aca="true" t="shared" si="62" ref="H147:H154">F147*pension</f>
        <v>175.4502965625</v>
      </c>
      <c r="I147" s="88">
        <f aca="true" t="shared" si="63" ref="I147:I154">((F147+G147)*97/100)*C.S.G.N.D</f>
        <v>53.59255335</v>
      </c>
      <c r="J147" s="88">
        <f aca="true" t="shared" si="64" ref="J147:J154">(F147+G147)*97/100*C.S.G.D</f>
        <v>113.88417586874999</v>
      </c>
      <c r="K147" s="88">
        <f aca="true" t="shared" si="65" ref="K147:K154">(F147+G147)*97/100*R.D.S</f>
        <v>11.165115281250001</v>
      </c>
      <c r="L147" s="88">
        <f aca="true" t="shared" si="66" ref="L147:L154">IF((F147+G147)-H147&gt;Seuil*BRUT,((F147+G147)-H147)*1/100,0)</f>
        <v>21.266353284375</v>
      </c>
      <c r="M147" s="88">
        <f aca="true" t="shared" si="67" ref="M147:M154">(F147+G147)-(H147+I147+J147+K147+L147)</f>
        <v>1926.7271306531252</v>
      </c>
      <c r="N147" s="88">
        <f aca="true" t="shared" si="68" ref="N147:N154">M147*6.55957</f>
        <v>12638.50148441832</v>
      </c>
    </row>
    <row r="148" spans="2:14" ht="12.75">
      <c r="B148" s="90">
        <v>7</v>
      </c>
      <c r="C148" s="90" t="s">
        <v>24</v>
      </c>
      <c r="D148" s="90">
        <v>547</v>
      </c>
      <c r="E148" s="91">
        <v>465</v>
      </c>
      <c r="F148" s="86">
        <f t="shared" si="60"/>
        <v>2125.340625</v>
      </c>
      <c r="G148" s="87">
        <f t="shared" si="61"/>
        <v>63.75</v>
      </c>
      <c r="H148" s="88">
        <f t="shared" si="62"/>
        <v>166.83923906249998</v>
      </c>
      <c r="I148" s="88">
        <f t="shared" si="63"/>
        <v>50.96202974999999</v>
      </c>
      <c r="J148" s="88">
        <f t="shared" si="64"/>
        <v>108.29431321874998</v>
      </c>
      <c r="K148" s="88">
        <f t="shared" si="65"/>
        <v>10.617089531249999</v>
      </c>
      <c r="L148" s="88">
        <f t="shared" si="66"/>
        <v>20.222513859375</v>
      </c>
      <c r="M148" s="88">
        <f t="shared" si="67"/>
        <v>1832.155439578125</v>
      </c>
      <c r="N148" s="88">
        <f t="shared" si="68"/>
        <v>12018.151856793482</v>
      </c>
    </row>
    <row r="149" spans="2:14" ht="12.75">
      <c r="B149" s="90">
        <v>6</v>
      </c>
      <c r="C149" s="90" t="s">
        <v>24</v>
      </c>
      <c r="D149" s="90">
        <v>516</v>
      </c>
      <c r="E149" s="91">
        <v>443</v>
      </c>
      <c r="F149" s="86">
        <f t="shared" si="60"/>
        <v>2024.7868749999998</v>
      </c>
      <c r="G149" s="87">
        <f t="shared" si="61"/>
        <v>60.72</v>
      </c>
      <c r="H149" s="88">
        <f t="shared" si="62"/>
        <v>158.9457696875</v>
      </c>
      <c r="I149" s="88">
        <f t="shared" si="63"/>
        <v>48.55060004999999</v>
      </c>
      <c r="J149" s="88">
        <f t="shared" si="64"/>
        <v>103.17002510624998</v>
      </c>
      <c r="K149" s="88">
        <f t="shared" si="65"/>
        <v>10.11470834375</v>
      </c>
      <c r="L149" s="88">
        <f t="shared" si="66"/>
        <v>19.265611053124996</v>
      </c>
      <c r="M149" s="88">
        <f t="shared" si="67"/>
        <v>1745.4601607593745</v>
      </c>
      <c r="N149" s="88">
        <f t="shared" si="68"/>
        <v>11449.46810671237</v>
      </c>
    </row>
    <row r="150" spans="2:14" ht="12.75">
      <c r="B150" s="90">
        <v>5</v>
      </c>
      <c r="C150" s="90" t="s">
        <v>26</v>
      </c>
      <c r="D150" s="90">
        <v>485</v>
      </c>
      <c r="E150" s="91">
        <v>420</v>
      </c>
      <c r="F150" s="86">
        <f t="shared" si="60"/>
        <v>1919.6624999999997</v>
      </c>
      <c r="G150" s="87">
        <f t="shared" si="61"/>
        <v>57.57000000000001</v>
      </c>
      <c r="H150" s="88">
        <f t="shared" si="62"/>
        <v>150.69350624999998</v>
      </c>
      <c r="I150" s="88">
        <f t="shared" si="63"/>
        <v>46.029972599999994</v>
      </c>
      <c r="J150" s="88">
        <f t="shared" si="64"/>
        <v>97.81369177499998</v>
      </c>
      <c r="K150" s="88">
        <f t="shared" si="65"/>
        <v>9.589577624999999</v>
      </c>
      <c r="L150" s="88">
        <f t="shared" si="66"/>
        <v>18.265389937499997</v>
      </c>
      <c r="M150" s="88">
        <f t="shared" si="67"/>
        <v>1654.8403618124996</v>
      </c>
      <c r="N150" s="88">
        <f t="shared" si="68"/>
        <v>10855.041192134418</v>
      </c>
    </row>
    <row r="151" spans="2:14" ht="12.75">
      <c r="B151" s="90">
        <v>4</v>
      </c>
      <c r="C151" s="90" t="s">
        <v>26</v>
      </c>
      <c r="D151" s="90">
        <v>456</v>
      </c>
      <c r="E151" s="91">
        <v>399</v>
      </c>
      <c r="F151" s="86">
        <f t="shared" si="60"/>
        <v>1823.679375</v>
      </c>
      <c r="G151" s="87">
        <f t="shared" si="61"/>
        <v>54.69</v>
      </c>
      <c r="H151" s="88">
        <f t="shared" si="62"/>
        <v>143.1588309375</v>
      </c>
      <c r="I151" s="88">
        <f t="shared" si="63"/>
        <v>43.728439050000006</v>
      </c>
      <c r="J151" s="88">
        <f t="shared" si="64"/>
        <v>92.92293298125</v>
      </c>
      <c r="K151" s="88">
        <f t="shared" si="65"/>
        <v>9.110091468750001</v>
      </c>
      <c r="L151" s="88">
        <f t="shared" si="66"/>
        <v>17.352105440625</v>
      </c>
      <c r="M151" s="88">
        <f t="shared" si="67"/>
        <v>1572.096975121875</v>
      </c>
      <c r="N151" s="88">
        <f t="shared" si="68"/>
        <v>10312.280155100198</v>
      </c>
    </row>
    <row r="152" spans="2:14" ht="12.75">
      <c r="B152" s="90">
        <v>3</v>
      </c>
      <c r="C152" s="90" t="s">
        <v>97</v>
      </c>
      <c r="D152" s="90">
        <v>427</v>
      </c>
      <c r="E152" s="91">
        <v>379</v>
      </c>
      <c r="F152" s="86">
        <f t="shared" si="60"/>
        <v>1732.266875</v>
      </c>
      <c r="G152" s="87">
        <f t="shared" si="61"/>
        <v>51.96</v>
      </c>
      <c r="H152" s="88">
        <f t="shared" si="62"/>
        <v>135.9829496875</v>
      </c>
      <c r="I152" s="88">
        <f t="shared" si="63"/>
        <v>41.53680165</v>
      </c>
      <c r="J152" s="88">
        <f t="shared" si="64"/>
        <v>88.26570350624999</v>
      </c>
      <c r="K152" s="88">
        <f t="shared" si="65"/>
        <v>8.65350034375</v>
      </c>
      <c r="L152" s="88">
        <f t="shared" si="66"/>
        <v>16.482439253125</v>
      </c>
      <c r="M152" s="88">
        <f t="shared" si="67"/>
        <v>1493.3054805593752</v>
      </c>
      <c r="N152" s="88">
        <f t="shared" si="68"/>
        <v>9795.441831112861</v>
      </c>
    </row>
    <row r="153" spans="2:14" ht="12.75">
      <c r="B153" s="90">
        <v>2</v>
      </c>
      <c r="C153" s="90" t="s">
        <v>97</v>
      </c>
      <c r="D153" s="90">
        <v>389</v>
      </c>
      <c r="E153" s="91">
        <v>356</v>
      </c>
      <c r="F153" s="86">
        <f t="shared" si="60"/>
        <v>1627.1425</v>
      </c>
      <c r="G153" s="87">
        <f t="shared" si="61"/>
        <v>48.81</v>
      </c>
      <c r="H153" s="88">
        <f t="shared" si="62"/>
        <v>127.73068624999999</v>
      </c>
      <c r="I153" s="88">
        <f t="shared" si="63"/>
        <v>39.016174199999995</v>
      </c>
      <c r="J153" s="88">
        <f t="shared" si="64"/>
        <v>82.90937017499999</v>
      </c>
      <c r="K153" s="88">
        <f t="shared" si="65"/>
        <v>8.128369625</v>
      </c>
      <c r="L153" s="88">
        <f t="shared" si="66"/>
        <v>15.482218137499999</v>
      </c>
      <c r="M153" s="88">
        <f t="shared" si="67"/>
        <v>1402.6856816124998</v>
      </c>
      <c r="N153" s="88">
        <f t="shared" si="68"/>
        <v>9201.014916534905</v>
      </c>
    </row>
    <row r="154" spans="2:14" ht="12.75">
      <c r="B154" s="90">
        <v>1</v>
      </c>
      <c r="C154" s="90" t="s">
        <v>27</v>
      </c>
      <c r="D154" s="90">
        <v>367</v>
      </c>
      <c r="E154" s="91">
        <v>340</v>
      </c>
      <c r="F154" s="86">
        <f t="shared" si="60"/>
        <v>1554.0124999999998</v>
      </c>
      <c r="G154" s="87">
        <f t="shared" si="61"/>
        <v>46.62</v>
      </c>
      <c r="H154" s="88">
        <f t="shared" si="62"/>
        <v>121.98998124999999</v>
      </c>
      <c r="I154" s="88">
        <f t="shared" si="63"/>
        <v>37.26272459999999</v>
      </c>
      <c r="J154" s="88">
        <f t="shared" si="64"/>
        <v>79.18328977499998</v>
      </c>
      <c r="K154" s="88">
        <f t="shared" si="65"/>
        <v>7.763067624999999</v>
      </c>
      <c r="L154" s="88">
        <f t="shared" si="66"/>
        <v>14.786425187499997</v>
      </c>
      <c r="M154" s="88">
        <f t="shared" si="67"/>
        <v>1339.6470115624998</v>
      </c>
      <c r="N154" s="88">
        <f t="shared" si="68"/>
        <v>8787.508347635026</v>
      </c>
    </row>
    <row r="155" spans="2:14" ht="12.75">
      <c r="B155" s="91"/>
      <c r="C155" s="60"/>
      <c r="D155" s="98"/>
      <c r="E155" s="98"/>
      <c r="F155" s="92"/>
      <c r="G155" s="92"/>
      <c r="H155" s="183"/>
      <c r="I155" s="183"/>
      <c r="J155" s="183"/>
      <c r="K155" s="183"/>
      <c r="L155" s="183"/>
      <c r="M155" s="74"/>
      <c r="N155" s="88"/>
    </row>
    <row r="156" spans="2:14" ht="12.75">
      <c r="B156" s="76"/>
      <c r="C156" s="77"/>
      <c r="D156" s="199"/>
      <c r="E156" s="199"/>
      <c r="F156" s="199" t="s">
        <v>123</v>
      </c>
      <c r="G156" s="199"/>
      <c r="H156" s="199"/>
      <c r="I156" s="77"/>
      <c r="J156" s="77"/>
      <c r="K156" s="77"/>
      <c r="L156" s="77"/>
      <c r="M156" s="181"/>
      <c r="N156" s="88"/>
    </row>
    <row r="157" spans="2:14" ht="12.75">
      <c r="B157" s="91"/>
      <c r="C157" s="60"/>
      <c r="D157" s="182"/>
      <c r="E157" s="98"/>
      <c r="F157" s="92"/>
      <c r="G157" s="92"/>
      <c r="H157" s="183"/>
      <c r="I157" s="183"/>
      <c r="J157" s="183"/>
      <c r="K157" s="183"/>
      <c r="L157" s="183"/>
      <c r="M157" s="74"/>
      <c r="N157" s="88"/>
    </row>
    <row r="158" spans="2:14" ht="12.75">
      <c r="B158" s="90">
        <v>13</v>
      </c>
      <c r="C158" s="90"/>
      <c r="D158" s="90">
        <v>544</v>
      </c>
      <c r="E158" s="91">
        <v>463</v>
      </c>
      <c r="F158" s="86">
        <f aca="true" t="shared" si="69" ref="F158:F170">E158*PA/12</f>
        <v>2116.1993749999997</v>
      </c>
      <c r="G158" s="87">
        <f aca="true" t="shared" si="70" ref="G158:G170">IF(E158&gt;298,INT(F158)/100*3,IRPLANCHER3)</f>
        <v>63.480000000000004</v>
      </c>
      <c r="H158" s="88">
        <f aca="true" t="shared" si="71" ref="H158:H170">F158*pension</f>
        <v>166.12165093749996</v>
      </c>
      <c r="I158" s="88">
        <f aca="true" t="shared" si="72" ref="I158:I170">((F158+G158)*97/100)*C.S.G.N.D</f>
        <v>50.74293585</v>
      </c>
      <c r="J158" s="88">
        <f aca="true" t="shared" si="73" ref="J158:J170">(F158+G158)*97/100*C.S.G.D</f>
        <v>107.82873868124999</v>
      </c>
      <c r="K158" s="88">
        <f aca="true" t="shared" si="74" ref="K158:K170">(F158+G158)*97/100*R.D.S</f>
        <v>10.571444968749999</v>
      </c>
      <c r="L158" s="88">
        <f aca="true" t="shared" si="75" ref="L158:L170">IF((F158+G158)-H158&gt;Seuil*BRUT,((F158+G158)-H158)*1/100,0)</f>
        <v>20.135577240624997</v>
      </c>
      <c r="M158" s="88">
        <f aca="true" t="shared" si="76" ref="M158:M170">(F158+G158)-(H158+I158+J158+K158+L158)</f>
        <v>1824.2790273218748</v>
      </c>
      <c r="N158" s="88">
        <f aca="true" t="shared" si="77" ref="N158:N170">M158*6.55957</f>
        <v>11966.48597924975</v>
      </c>
    </row>
    <row r="159" spans="2:14" ht="12.75">
      <c r="B159" s="90">
        <v>12</v>
      </c>
      <c r="C159" s="90" t="s">
        <v>24</v>
      </c>
      <c r="D159" s="90">
        <v>510</v>
      </c>
      <c r="E159" s="91">
        <v>439</v>
      </c>
      <c r="F159" s="86">
        <f t="shared" si="69"/>
        <v>2006.5043749999998</v>
      </c>
      <c r="G159" s="87">
        <f t="shared" si="70"/>
        <v>60.17999999999999</v>
      </c>
      <c r="H159" s="88">
        <f t="shared" si="71"/>
        <v>157.51059343749998</v>
      </c>
      <c r="I159" s="88">
        <f t="shared" si="72"/>
        <v>48.112412250000006</v>
      </c>
      <c r="J159" s="88">
        <f t="shared" si="73"/>
        <v>102.23887603125</v>
      </c>
      <c r="K159" s="88">
        <f t="shared" si="74"/>
        <v>10.02341921875</v>
      </c>
      <c r="L159" s="88">
        <f t="shared" si="75"/>
        <v>19.091737815625</v>
      </c>
      <c r="M159" s="88">
        <f t="shared" si="76"/>
        <v>1729.7073362468748</v>
      </c>
      <c r="N159" s="88">
        <f t="shared" si="77"/>
        <v>11346.136351624913</v>
      </c>
    </row>
    <row r="160" spans="2:14" ht="12.75">
      <c r="B160" s="90">
        <v>11</v>
      </c>
      <c r="C160" s="90" t="s">
        <v>26</v>
      </c>
      <c r="D160" s="90">
        <v>483</v>
      </c>
      <c r="E160" s="91">
        <v>418</v>
      </c>
      <c r="F160" s="86">
        <f t="shared" si="69"/>
        <v>1910.5212499999998</v>
      </c>
      <c r="G160" s="87">
        <f t="shared" si="70"/>
        <v>57.300000000000004</v>
      </c>
      <c r="H160" s="88">
        <f t="shared" si="71"/>
        <v>149.975918125</v>
      </c>
      <c r="I160" s="88">
        <f t="shared" si="72"/>
        <v>45.810878699999996</v>
      </c>
      <c r="J160" s="88">
        <f t="shared" si="73"/>
        <v>97.34811723749999</v>
      </c>
      <c r="K160" s="88">
        <f t="shared" si="74"/>
        <v>9.543933062499999</v>
      </c>
      <c r="L160" s="88">
        <f t="shared" si="75"/>
        <v>18.178453318749998</v>
      </c>
      <c r="M160" s="88">
        <f t="shared" si="76"/>
        <v>1646.9639495562496</v>
      </c>
      <c r="N160" s="88">
        <f t="shared" si="77"/>
        <v>10803.375314590689</v>
      </c>
    </row>
    <row r="161" spans="2:14" ht="12.75">
      <c r="B161" s="90">
        <v>10</v>
      </c>
      <c r="C161" s="90" t="s">
        <v>26</v>
      </c>
      <c r="D161" s="90">
        <v>450</v>
      </c>
      <c r="E161" s="91">
        <v>395</v>
      </c>
      <c r="F161" s="86">
        <f t="shared" si="69"/>
        <v>1805.3968749999997</v>
      </c>
      <c r="G161" s="87">
        <f t="shared" si="70"/>
        <v>54.150000000000006</v>
      </c>
      <c r="H161" s="88">
        <f t="shared" si="71"/>
        <v>141.7236546875</v>
      </c>
      <c r="I161" s="88">
        <f t="shared" si="72"/>
        <v>43.29025125</v>
      </c>
      <c r="J161" s="88">
        <f t="shared" si="73"/>
        <v>91.99178390624998</v>
      </c>
      <c r="K161" s="88">
        <f t="shared" si="74"/>
        <v>9.018802343749998</v>
      </c>
      <c r="L161" s="88">
        <f t="shared" si="75"/>
        <v>17.178232203125</v>
      </c>
      <c r="M161" s="88">
        <f t="shared" si="76"/>
        <v>1556.3441506093748</v>
      </c>
      <c r="N161" s="88">
        <f t="shared" si="77"/>
        <v>10208.948400012736</v>
      </c>
    </row>
    <row r="162" spans="2:14" ht="12.75">
      <c r="B162" s="90">
        <v>9</v>
      </c>
      <c r="C162" s="90" t="s">
        <v>26</v>
      </c>
      <c r="D162" s="90">
        <v>436</v>
      </c>
      <c r="E162" s="91">
        <v>384</v>
      </c>
      <c r="F162" s="86">
        <f t="shared" si="69"/>
        <v>1755.12</v>
      </c>
      <c r="G162" s="87">
        <f t="shared" si="70"/>
        <v>52.650000000000006</v>
      </c>
      <c r="H162" s="88">
        <f t="shared" si="71"/>
        <v>137.77692</v>
      </c>
      <c r="I162" s="88">
        <f t="shared" si="72"/>
        <v>42.0848856</v>
      </c>
      <c r="J162" s="88">
        <f t="shared" si="73"/>
        <v>89.4303819</v>
      </c>
      <c r="K162" s="88">
        <f t="shared" si="74"/>
        <v>8.7676845</v>
      </c>
      <c r="L162" s="88">
        <f t="shared" si="75"/>
        <v>16.6999308</v>
      </c>
      <c r="M162" s="88">
        <f t="shared" si="76"/>
        <v>1513.0101972</v>
      </c>
      <c r="N162" s="88">
        <f t="shared" si="77"/>
        <v>9924.696299247204</v>
      </c>
    </row>
    <row r="163" spans="2:14" ht="12.75">
      <c r="B163" s="90">
        <v>8</v>
      </c>
      <c r="C163" s="90" t="s">
        <v>26</v>
      </c>
      <c r="D163" s="90">
        <v>416</v>
      </c>
      <c r="E163" s="91">
        <v>370</v>
      </c>
      <c r="F163" s="86">
        <f t="shared" si="69"/>
        <v>1691.1312499999997</v>
      </c>
      <c r="G163" s="87">
        <f t="shared" si="70"/>
        <v>50.730000000000004</v>
      </c>
      <c r="H163" s="88">
        <f t="shared" si="71"/>
        <v>132.75380312499996</v>
      </c>
      <c r="I163" s="88">
        <f t="shared" si="72"/>
        <v>40.550529899999994</v>
      </c>
      <c r="J163" s="88">
        <f t="shared" si="73"/>
        <v>86.16987603749999</v>
      </c>
      <c r="K163" s="88">
        <f t="shared" si="74"/>
        <v>8.4480270625</v>
      </c>
      <c r="L163" s="88">
        <f t="shared" si="75"/>
        <v>16.091074468749998</v>
      </c>
      <c r="M163" s="88">
        <f t="shared" si="76"/>
        <v>1457.8479394062497</v>
      </c>
      <c r="N163" s="88">
        <f t="shared" si="77"/>
        <v>9562.855607891053</v>
      </c>
    </row>
    <row r="164" spans="2:14" ht="12.75">
      <c r="B164" s="90">
        <v>7</v>
      </c>
      <c r="C164" s="90" t="s">
        <v>26</v>
      </c>
      <c r="D164" s="90">
        <v>398</v>
      </c>
      <c r="E164" s="91">
        <v>362</v>
      </c>
      <c r="F164" s="86">
        <f t="shared" si="69"/>
        <v>1654.5662499999999</v>
      </c>
      <c r="G164" s="87">
        <f t="shared" si="70"/>
        <v>49.62</v>
      </c>
      <c r="H164" s="88">
        <f t="shared" si="71"/>
        <v>129.883450625</v>
      </c>
      <c r="I164" s="88">
        <f t="shared" si="72"/>
        <v>39.67345589999999</v>
      </c>
      <c r="J164" s="88">
        <f t="shared" si="73"/>
        <v>84.30609378749999</v>
      </c>
      <c r="K164" s="88">
        <f t="shared" si="74"/>
        <v>8.265303312499999</v>
      </c>
      <c r="L164" s="88">
        <f t="shared" si="75"/>
        <v>15.743027993749998</v>
      </c>
      <c r="M164" s="88">
        <f t="shared" si="76"/>
        <v>1426.3149183812498</v>
      </c>
      <c r="N164" s="88">
        <f t="shared" si="77"/>
        <v>9356.012549166095</v>
      </c>
    </row>
    <row r="165" spans="2:14" ht="12.75">
      <c r="B165" s="90">
        <v>6</v>
      </c>
      <c r="C165" s="90" t="s">
        <v>27</v>
      </c>
      <c r="D165" s="90">
        <v>382</v>
      </c>
      <c r="E165" s="91">
        <v>352</v>
      </c>
      <c r="F165" s="86">
        <f t="shared" si="69"/>
        <v>1608.86</v>
      </c>
      <c r="G165" s="87">
        <f t="shared" si="70"/>
        <v>48.239999999999995</v>
      </c>
      <c r="H165" s="88">
        <f t="shared" si="71"/>
        <v>126.29551</v>
      </c>
      <c r="I165" s="88">
        <f t="shared" si="72"/>
        <v>38.577287999999996</v>
      </c>
      <c r="J165" s="88">
        <f t="shared" si="73"/>
        <v>81.97673699999999</v>
      </c>
      <c r="K165" s="88">
        <f t="shared" si="74"/>
        <v>8.036934999999998</v>
      </c>
      <c r="L165" s="88">
        <f t="shared" si="75"/>
        <v>15.3080449</v>
      </c>
      <c r="M165" s="88">
        <f t="shared" si="76"/>
        <v>1386.9054850999999</v>
      </c>
      <c r="N165" s="88">
        <f t="shared" si="77"/>
        <v>9097.503612897406</v>
      </c>
    </row>
    <row r="166" spans="2:14" ht="12.75">
      <c r="B166" s="90">
        <v>5</v>
      </c>
      <c r="C166" s="90" t="s">
        <v>101</v>
      </c>
      <c r="D166" s="90">
        <v>366</v>
      </c>
      <c r="E166" s="91">
        <v>339</v>
      </c>
      <c r="F166" s="86">
        <f t="shared" si="69"/>
        <v>1549.4418749999998</v>
      </c>
      <c r="G166" s="87">
        <f t="shared" si="70"/>
        <v>46.47</v>
      </c>
      <c r="H166" s="88">
        <f t="shared" si="71"/>
        <v>121.63118718749998</v>
      </c>
      <c r="I166" s="88">
        <f t="shared" si="72"/>
        <v>37.152828449999994</v>
      </c>
      <c r="J166" s="88">
        <f t="shared" si="73"/>
        <v>78.94976045624998</v>
      </c>
      <c r="K166" s="88">
        <f t="shared" si="74"/>
        <v>7.740172593749999</v>
      </c>
      <c r="L166" s="88">
        <f t="shared" si="75"/>
        <v>14.742806878124998</v>
      </c>
      <c r="M166" s="88">
        <f t="shared" si="76"/>
        <v>1335.6951194343749</v>
      </c>
      <c r="N166" s="88">
        <f t="shared" si="77"/>
        <v>8761.585634588142</v>
      </c>
    </row>
    <row r="167" spans="2:14" ht="12.75">
      <c r="B167" s="90">
        <v>4</v>
      </c>
      <c r="C167" s="90" t="s">
        <v>101</v>
      </c>
      <c r="D167" s="90">
        <v>347</v>
      </c>
      <c r="E167" s="91">
        <v>325</v>
      </c>
      <c r="F167" s="86">
        <f t="shared" si="69"/>
        <v>1485.453125</v>
      </c>
      <c r="G167" s="87">
        <f t="shared" si="70"/>
        <v>44.55</v>
      </c>
      <c r="H167" s="88">
        <f t="shared" si="71"/>
        <v>116.6080703125</v>
      </c>
      <c r="I167" s="88">
        <f t="shared" si="72"/>
        <v>35.61847275</v>
      </c>
      <c r="J167" s="88">
        <f t="shared" si="73"/>
        <v>75.68925459375</v>
      </c>
      <c r="K167" s="88">
        <f t="shared" si="74"/>
        <v>7.42051515625</v>
      </c>
      <c r="L167" s="88">
        <f t="shared" si="75"/>
        <v>14.133950546874999</v>
      </c>
      <c r="M167" s="88">
        <f t="shared" si="76"/>
        <v>1280.532861640625</v>
      </c>
      <c r="N167" s="88">
        <f t="shared" si="77"/>
        <v>8399.744943231994</v>
      </c>
    </row>
    <row r="168" spans="2:14" ht="12.75">
      <c r="B168" s="90">
        <v>3</v>
      </c>
      <c r="C168" s="90" t="s">
        <v>101</v>
      </c>
      <c r="D168" s="90">
        <v>337</v>
      </c>
      <c r="E168" s="91">
        <v>319</v>
      </c>
      <c r="F168" s="86">
        <f t="shared" si="69"/>
        <v>1458.0293749999998</v>
      </c>
      <c r="G168" s="87">
        <f t="shared" si="70"/>
        <v>43.74</v>
      </c>
      <c r="H168" s="88">
        <f t="shared" si="71"/>
        <v>114.45530593749999</v>
      </c>
      <c r="I168" s="88">
        <f t="shared" si="72"/>
        <v>34.961191050000004</v>
      </c>
      <c r="J168" s="88">
        <f t="shared" si="73"/>
        <v>74.29253098125</v>
      </c>
      <c r="K168" s="88">
        <f t="shared" si="74"/>
        <v>7.2835814687500005</v>
      </c>
      <c r="L168" s="88">
        <f t="shared" si="75"/>
        <v>13.873140690624998</v>
      </c>
      <c r="M168" s="88">
        <f t="shared" si="76"/>
        <v>1256.9036248718749</v>
      </c>
      <c r="N168" s="88">
        <f t="shared" si="77"/>
        <v>8244.747310600804</v>
      </c>
    </row>
    <row r="169" spans="2:14" ht="12.75">
      <c r="B169" s="90">
        <v>2</v>
      </c>
      <c r="C169" s="90" t="s">
        <v>101</v>
      </c>
      <c r="D169" s="90">
        <v>315</v>
      </c>
      <c r="E169" s="91">
        <v>303</v>
      </c>
      <c r="F169" s="86">
        <f t="shared" si="69"/>
        <v>1384.899375</v>
      </c>
      <c r="G169" s="87">
        <f t="shared" si="70"/>
        <v>41.519999999999996</v>
      </c>
      <c r="H169" s="88">
        <f t="shared" si="71"/>
        <v>108.7146009375</v>
      </c>
      <c r="I169" s="88">
        <f t="shared" si="72"/>
        <v>33.20704305</v>
      </c>
      <c r="J169" s="88">
        <f t="shared" si="73"/>
        <v>70.56496648125001</v>
      </c>
      <c r="K169" s="88">
        <f t="shared" si="74"/>
        <v>6.918133968750001</v>
      </c>
      <c r="L169" s="88">
        <f t="shared" si="75"/>
        <v>0</v>
      </c>
      <c r="M169" s="88">
        <f t="shared" si="76"/>
        <v>1207.0146305624999</v>
      </c>
      <c r="N169" s="88">
        <f t="shared" si="77"/>
        <v>7917.496960198857</v>
      </c>
    </row>
    <row r="170" spans="2:14" ht="12.75">
      <c r="B170" s="90">
        <v>1</v>
      </c>
      <c r="C170" s="90" t="s">
        <v>28</v>
      </c>
      <c r="D170" s="90">
        <v>306</v>
      </c>
      <c r="E170" s="91">
        <v>297</v>
      </c>
      <c r="F170" s="86">
        <f t="shared" si="69"/>
        <v>1357.4756249999998</v>
      </c>
      <c r="G170" s="87">
        <f t="shared" si="70"/>
        <v>40.86138749999999</v>
      </c>
      <c r="H170" s="88">
        <f t="shared" si="71"/>
        <v>106.56183656249999</v>
      </c>
      <c r="I170" s="88">
        <f t="shared" si="72"/>
        <v>32.553285651</v>
      </c>
      <c r="J170" s="88">
        <f t="shared" si="73"/>
        <v>69.175732008375</v>
      </c>
      <c r="K170" s="88">
        <f t="shared" si="74"/>
        <v>6.781934510625</v>
      </c>
      <c r="L170" s="88">
        <f t="shared" si="75"/>
        <v>0</v>
      </c>
      <c r="M170" s="88">
        <f t="shared" si="76"/>
        <v>1183.2642237675</v>
      </c>
      <c r="N170" s="88">
        <f t="shared" si="77"/>
        <v>7761.70450429858</v>
      </c>
    </row>
    <row r="171" spans="2:14" ht="12.75">
      <c r="B171" s="63"/>
      <c r="C171" s="63"/>
      <c r="D171" s="204"/>
      <c r="E171" s="204"/>
      <c r="F171" s="122"/>
      <c r="G171" s="148"/>
      <c r="H171" s="123"/>
      <c r="I171" s="88"/>
      <c r="J171" s="88"/>
      <c r="K171" s="88"/>
      <c r="L171" s="123"/>
      <c r="M171" s="123"/>
      <c r="N171" s="123"/>
    </row>
    <row r="172" spans="2:13" ht="12.75">
      <c r="B172" s="298" t="str">
        <f>FORMULES!E5</f>
        <v> -- Indemnité  de  Résidence  plancher  INM  298 ----- Prix point mensuel net : 3,857 euros (I.R. non comprise)</v>
      </c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</row>
  </sheetData>
  <mergeCells count="18">
    <mergeCell ref="B129:D129"/>
    <mergeCell ref="B172:M172"/>
    <mergeCell ref="C121:N121"/>
    <mergeCell ref="C123:N123"/>
    <mergeCell ref="C125:N125"/>
    <mergeCell ref="H128:J128"/>
    <mergeCell ref="C68:N68"/>
    <mergeCell ref="H71:J71"/>
    <mergeCell ref="B72:E72"/>
    <mergeCell ref="B115:M115"/>
    <mergeCell ref="C13:F13"/>
    <mergeCell ref="C58:N58"/>
    <mergeCell ref="C64:N64"/>
    <mergeCell ref="C66:N66"/>
    <mergeCell ref="C5:N5"/>
    <mergeCell ref="C7:N7"/>
    <mergeCell ref="C9:N9"/>
    <mergeCell ref="H12:L12"/>
  </mergeCells>
  <printOptions/>
  <pageMargins left="0.5902777777777778" right="0" top="0.19652777777777777" bottom="0.19652777777777777" header="0.5118055555555556" footer="0.5118055555555556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N149"/>
  <sheetViews>
    <sheetView workbookViewId="0" topLeftCell="A1">
      <selection activeCell="M105" sqref="M105"/>
    </sheetView>
  </sheetViews>
  <sheetFormatPr defaultColWidth="11.421875" defaultRowHeight="12.75"/>
  <cols>
    <col min="1" max="1" width="2.7109375" style="0" customWidth="1"/>
    <col min="2" max="2" width="4.140625" style="0" customWidth="1"/>
    <col min="3" max="3" width="6.28125" style="0" customWidth="1"/>
    <col min="4" max="4" width="7.28125" style="0" customWidth="1"/>
    <col min="5" max="5" width="4.57421875" style="0" customWidth="1"/>
    <col min="6" max="6" width="7.7109375" style="0" customWidth="1"/>
    <col min="7" max="7" width="7.00390625" style="0" customWidth="1"/>
    <col min="8" max="8" width="6.57421875" style="0" customWidth="1"/>
    <col min="9" max="9" width="5.57421875" style="0" customWidth="1"/>
    <col min="10" max="10" width="6.421875" style="0" customWidth="1"/>
    <col min="11" max="12" width="6.140625" style="0" customWidth="1"/>
    <col min="13" max="13" width="8.421875" style="0" customWidth="1"/>
    <col min="14" max="14" width="8.140625" style="0" customWidth="1"/>
  </cols>
  <sheetData>
    <row r="4" spans="2:1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8"/>
    </row>
    <row r="5" spans="2:1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46"/>
    </row>
    <row r="6" spans="3:13" ht="18">
      <c r="C6" s="303" t="s">
        <v>125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</row>
    <row r="7" spans="3:14" ht="12.7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8"/>
    </row>
    <row r="8" spans="3:14" ht="12.75">
      <c r="C8" s="295" t="s">
        <v>219</v>
      </c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175"/>
    </row>
    <row r="9" spans="7:14" ht="12.75">
      <c r="G9" s="41"/>
      <c r="H9" s="41"/>
      <c r="I9" s="41"/>
      <c r="J9" s="41"/>
      <c r="K9" s="41"/>
      <c r="L9" s="41"/>
      <c r="M9" s="41"/>
      <c r="N9" s="41"/>
    </row>
    <row r="10" spans="3:13" ht="12.75" customHeight="1">
      <c r="C10" s="291" t="s">
        <v>35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</row>
    <row r="11" spans="7:14" ht="12.75">
      <c r="G11" s="41"/>
      <c r="H11" s="41"/>
      <c r="I11" s="41"/>
      <c r="J11" s="41"/>
      <c r="K11" s="41"/>
      <c r="L11" s="41"/>
      <c r="M11" s="41"/>
      <c r="N11" s="41"/>
    </row>
    <row r="12" spans="4:14" ht="12.75"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3:13" ht="12.75">
      <c r="C13" s="5"/>
      <c r="D13" s="5"/>
      <c r="E13" s="5"/>
      <c r="F13" s="5"/>
      <c r="G13" s="5"/>
      <c r="H13" s="292" t="s">
        <v>36</v>
      </c>
      <c r="I13" s="292"/>
      <c r="J13" s="292"/>
      <c r="K13" s="292"/>
      <c r="L13" s="292"/>
      <c r="M13" s="44">
        <f>DATE</f>
        <v>39722</v>
      </c>
    </row>
    <row r="14" spans="3:13" ht="12.75">
      <c r="C14" s="297" t="s">
        <v>126</v>
      </c>
      <c r="D14" s="297"/>
      <c r="E14" s="297"/>
      <c r="F14" s="297"/>
      <c r="G14" s="197"/>
      <c r="H14" s="198"/>
      <c r="I14" s="176"/>
      <c r="J14" s="176"/>
      <c r="K14" s="176"/>
      <c r="L14" s="176"/>
      <c r="M14" s="48"/>
    </row>
    <row r="15" spans="3:13" ht="12.75">
      <c r="C15" s="177"/>
      <c r="D15" s="110"/>
      <c r="E15" s="110"/>
      <c r="F15" s="110"/>
      <c r="G15" s="110"/>
      <c r="H15" s="110"/>
      <c r="I15" s="110"/>
      <c r="J15" s="110"/>
      <c r="K15" s="110"/>
      <c r="L15" s="110"/>
      <c r="M15" s="74"/>
    </row>
    <row r="16" spans="3:14" ht="12.75">
      <c r="C16" s="177"/>
      <c r="D16" s="110"/>
      <c r="E16" s="5"/>
      <c r="F16" s="5"/>
      <c r="G16" s="52" t="s">
        <v>37</v>
      </c>
      <c r="H16" s="53"/>
      <c r="I16" s="53"/>
      <c r="J16" s="53"/>
      <c r="K16" s="53"/>
      <c r="L16" s="54"/>
      <c r="M16" s="55" t="s">
        <v>37</v>
      </c>
      <c r="N16" s="56" t="s">
        <v>38</v>
      </c>
    </row>
    <row r="17" spans="3:14" ht="12.75">
      <c r="C17" s="57" t="s">
        <v>39</v>
      </c>
      <c r="D17" s="57" t="s">
        <v>87</v>
      </c>
      <c r="E17" s="57" t="s">
        <v>20</v>
      </c>
      <c r="F17" s="58" t="s">
        <v>21</v>
      </c>
      <c r="G17" s="59" t="s">
        <v>41</v>
      </c>
      <c r="H17" s="130" t="s">
        <v>4</v>
      </c>
      <c r="I17" s="57" t="s">
        <v>42</v>
      </c>
      <c r="J17" s="57" t="s">
        <v>42</v>
      </c>
      <c r="K17" s="57" t="s">
        <v>43</v>
      </c>
      <c r="L17" s="57" t="s">
        <v>44</v>
      </c>
      <c r="M17" s="61" t="s">
        <v>45</v>
      </c>
      <c r="N17" s="62" t="s">
        <v>46</v>
      </c>
    </row>
    <row r="18" spans="3:14" ht="12.75">
      <c r="C18" s="63"/>
      <c r="D18" s="63" t="s">
        <v>47</v>
      </c>
      <c r="E18" s="63"/>
      <c r="F18" s="64"/>
      <c r="G18" s="65" t="s">
        <v>48</v>
      </c>
      <c r="H18" s="66">
        <v>0.0785</v>
      </c>
      <c r="I18" s="67">
        <v>0.024</v>
      </c>
      <c r="J18" s="67">
        <v>0.051</v>
      </c>
      <c r="K18" s="67">
        <v>0.005</v>
      </c>
      <c r="L18" s="67">
        <v>0.01</v>
      </c>
      <c r="M18" s="68" t="s">
        <v>48</v>
      </c>
      <c r="N18" s="69"/>
    </row>
    <row r="19" spans="3:14" ht="12.75">
      <c r="C19" s="91"/>
      <c r="D19" s="60"/>
      <c r="E19" s="98"/>
      <c r="F19" s="98"/>
      <c r="G19" s="178"/>
      <c r="H19" s="179"/>
      <c r="I19" s="179"/>
      <c r="J19" s="179"/>
      <c r="K19" s="179"/>
      <c r="L19" s="179"/>
      <c r="M19" s="180"/>
      <c r="N19" s="75"/>
    </row>
    <row r="20" spans="3:14" ht="12.75">
      <c r="C20" s="76"/>
      <c r="D20" s="77"/>
      <c r="E20" s="293" t="s">
        <v>127</v>
      </c>
      <c r="F20" s="293"/>
      <c r="G20" s="293"/>
      <c r="H20" s="293"/>
      <c r="I20" s="293"/>
      <c r="J20" s="293"/>
      <c r="K20" s="293"/>
      <c r="L20" s="79"/>
      <c r="M20" s="181"/>
      <c r="N20" s="88"/>
    </row>
    <row r="21" spans="3:14" ht="12.75">
      <c r="C21" s="91"/>
      <c r="D21" s="60"/>
      <c r="E21" s="182"/>
      <c r="F21" s="98"/>
      <c r="G21" s="98"/>
      <c r="H21" s="98"/>
      <c r="I21" s="98"/>
      <c r="J21" s="98"/>
      <c r="K21" s="98"/>
      <c r="L21" s="98"/>
      <c r="M21" s="74"/>
      <c r="N21" s="88"/>
    </row>
    <row r="22" spans="3:14" ht="12.75">
      <c r="C22" s="90">
        <v>4</v>
      </c>
      <c r="D22" s="90"/>
      <c r="E22" s="90">
        <v>966</v>
      </c>
      <c r="F22" s="91">
        <v>783</v>
      </c>
      <c r="G22" s="86">
        <f>F22*PA/12</f>
        <v>3578.799375</v>
      </c>
      <c r="H22" s="87">
        <f>G22*pension</f>
        <v>280.9357509375</v>
      </c>
      <c r="I22" s="88">
        <f>(G22*97/100)*C.S.G.N.D</f>
        <v>83.31444945</v>
      </c>
      <c r="J22" s="88">
        <f>G22*97/100*C.S.G.D</f>
        <v>177.04320508125</v>
      </c>
      <c r="K22" s="88">
        <f>G22*97/100*R.D.S</f>
        <v>17.35717696875</v>
      </c>
      <c r="L22" s="88">
        <f>IF(G22-H22&gt;Seuil*BRUT,(G22-H22)*1/100,0)</f>
        <v>32.978636240625</v>
      </c>
      <c r="M22" s="89">
        <f>G22-(H22+I22+J22+K22+L22)</f>
        <v>2987.170156321875</v>
      </c>
      <c r="N22" s="88">
        <f>M22*6.55957</f>
        <v>19594.55174230428</v>
      </c>
    </row>
    <row r="23" spans="3:14" ht="12.75">
      <c r="C23" s="90">
        <v>3</v>
      </c>
      <c r="D23" s="90" t="s">
        <v>116</v>
      </c>
      <c r="E23" s="90">
        <v>935</v>
      </c>
      <c r="F23" s="91">
        <v>760</v>
      </c>
      <c r="G23" s="86">
        <f>F23*PA/12</f>
        <v>3473.6749999999997</v>
      </c>
      <c r="H23" s="87">
        <f>G23*pension</f>
        <v>272.68348749999996</v>
      </c>
      <c r="I23" s="88">
        <f>(G23*97/100)*C.S.G.N.D</f>
        <v>80.867154</v>
      </c>
      <c r="J23" s="88">
        <f>G23*97/100*C.S.G.D</f>
        <v>171.84270224999997</v>
      </c>
      <c r="K23" s="88">
        <f>G23*97/100*R.D.S</f>
        <v>16.847323749999997</v>
      </c>
      <c r="L23" s="88">
        <f>IF(G23-H23&gt;Seuil*BRUT,(G23-H23)*1/100,0)</f>
        <v>32.009915125</v>
      </c>
      <c r="M23" s="89">
        <f>G23-(H23+I23+J23+K23+L23)</f>
        <v>2899.424417375</v>
      </c>
      <c r="N23" s="88">
        <f>M23*6.55957</f>
        <v>19018.977425480527</v>
      </c>
    </row>
    <row r="24" spans="3:14" ht="12.75">
      <c r="C24" s="90">
        <v>2</v>
      </c>
      <c r="D24" s="90" t="s">
        <v>116</v>
      </c>
      <c r="E24" s="90">
        <v>895</v>
      </c>
      <c r="F24" s="91">
        <v>729</v>
      </c>
      <c r="G24" s="86">
        <f>F24*PA/12</f>
        <v>3331.985625</v>
      </c>
      <c r="H24" s="87">
        <f>G24*pension</f>
        <v>261.5608715625</v>
      </c>
      <c r="I24" s="88">
        <f>(G24*97/100)*C.S.G.N.D</f>
        <v>77.56862534999999</v>
      </c>
      <c r="J24" s="88">
        <f>G24*97/100*C.S.G.D</f>
        <v>164.83332886875</v>
      </c>
      <c r="K24" s="88">
        <f>G24*97/100*R.D.S</f>
        <v>16.160130281249998</v>
      </c>
      <c r="L24" s="88">
        <f>IF(G24-H24&gt;Seuil*BRUT,(G24-H24)*1/100,0)</f>
        <v>30.704247534375</v>
      </c>
      <c r="M24" s="89">
        <f>G24-(H24+I24+J24+K24+L24)</f>
        <v>2781.158421403125</v>
      </c>
      <c r="N24" s="88">
        <f>M24*6.55957</f>
        <v>18243.203346283295</v>
      </c>
    </row>
    <row r="25" spans="3:14" ht="12.75">
      <c r="C25" s="90">
        <v>1</v>
      </c>
      <c r="D25" s="90" t="s">
        <v>128</v>
      </c>
      <c r="E25" s="90">
        <v>852</v>
      </c>
      <c r="F25" s="91">
        <v>696</v>
      </c>
      <c r="G25" s="86">
        <f>F25*PA/12</f>
        <v>3181.155</v>
      </c>
      <c r="H25" s="87">
        <f>G25*pension</f>
        <v>249.72066750000002</v>
      </c>
      <c r="I25" s="88">
        <f>(G25*97/100)*C.S.G.N.D</f>
        <v>74.05728840000002</v>
      </c>
      <c r="J25" s="88">
        <f>G25*97/100*C.S.G.D</f>
        <v>157.37173785000002</v>
      </c>
      <c r="K25" s="88">
        <f>G25*97/100*R.D.S</f>
        <v>15.428601750000002</v>
      </c>
      <c r="L25" s="88">
        <f>IF(G25-H25&gt;Seuil*BRUT,(G25-H25)*1/100,0)</f>
        <v>29.314343325</v>
      </c>
      <c r="M25" s="89">
        <f>G25-(H25+I25+J25+K25+L25)</f>
        <v>2655.262361175</v>
      </c>
      <c r="N25" s="88">
        <f>M25*6.55957</f>
        <v>17417.379326492694</v>
      </c>
    </row>
    <row r="26" spans="3:14" ht="12.75">
      <c r="C26" s="91"/>
      <c r="D26" s="60"/>
      <c r="E26" s="200"/>
      <c r="F26" s="98"/>
      <c r="G26" s="93"/>
      <c r="H26" s="183"/>
      <c r="I26" s="183"/>
      <c r="J26" s="183"/>
      <c r="K26" s="183"/>
      <c r="L26" s="183"/>
      <c r="M26" s="74"/>
      <c r="N26" s="88"/>
    </row>
    <row r="27" spans="3:14" ht="12.75">
      <c r="C27" s="76"/>
      <c r="D27" s="77"/>
      <c r="E27" s="293" t="s">
        <v>129</v>
      </c>
      <c r="F27" s="293"/>
      <c r="G27" s="293"/>
      <c r="H27" s="293"/>
      <c r="I27" s="293"/>
      <c r="J27" s="293"/>
      <c r="K27" s="293"/>
      <c r="L27" s="94"/>
      <c r="M27" s="181"/>
      <c r="N27" s="88"/>
    </row>
    <row r="28" spans="3:14" ht="12.75">
      <c r="C28" s="91"/>
      <c r="D28" s="60"/>
      <c r="E28" s="182"/>
      <c r="F28" s="98"/>
      <c r="G28" s="93"/>
      <c r="H28" s="183"/>
      <c r="I28" s="183"/>
      <c r="J28" s="183"/>
      <c r="K28" s="183"/>
      <c r="L28" s="183"/>
      <c r="M28" s="74"/>
      <c r="N28" s="88"/>
    </row>
    <row r="29" spans="3:14" ht="12.75">
      <c r="C29" s="90">
        <v>6</v>
      </c>
      <c r="D29" s="90"/>
      <c r="E29" s="90">
        <v>821</v>
      </c>
      <c r="F29" s="91">
        <v>673</v>
      </c>
      <c r="G29" s="86">
        <f aca="true" t="shared" si="0" ref="G29:G34">F29*PA/12</f>
        <v>3076.030625</v>
      </c>
      <c r="H29" s="87">
        <f aca="true" t="shared" si="1" ref="H29:H34">G29*pension</f>
        <v>241.46840406249999</v>
      </c>
      <c r="I29" s="88">
        <f aca="true" t="shared" si="2" ref="I29:I34">(G29*97/100)*C.S.G.N.D</f>
        <v>71.60999295</v>
      </c>
      <c r="J29" s="88">
        <f aca="true" t="shared" si="3" ref="J29:J34">G29*97/100*C.S.G.D</f>
        <v>152.17123501875</v>
      </c>
      <c r="K29" s="88">
        <f aca="true" t="shared" si="4" ref="K29:K34">G29*97/100*R.D.S</f>
        <v>14.918748531250001</v>
      </c>
      <c r="L29" s="88">
        <f aca="true" t="shared" si="5" ref="L29:L34">IF(G29-H29&gt;Seuil*BRUT,(G29-H29)*1/100,0)</f>
        <v>28.345622209374998</v>
      </c>
      <c r="M29" s="89">
        <f aca="true" t="shared" si="6" ref="M29:M34">G29-(H29+I29+J29+K29+L29)</f>
        <v>2567.516622228125</v>
      </c>
      <c r="N29" s="88">
        <f aca="true" t="shared" si="7" ref="N29:N34">M29*6.55957</f>
        <v>16841.80500966894</v>
      </c>
    </row>
    <row r="30" spans="3:14" ht="12.75">
      <c r="C30" s="90">
        <v>5</v>
      </c>
      <c r="D30" s="90" t="s">
        <v>116</v>
      </c>
      <c r="E30" s="90">
        <v>759</v>
      </c>
      <c r="F30" s="91">
        <v>626</v>
      </c>
      <c r="G30" s="86">
        <f t="shared" si="0"/>
        <v>2861.21125</v>
      </c>
      <c r="H30" s="87">
        <f t="shared" si="1"/>
        <v>224.605083125</v>
      </c>
      <c r="I30" s="88">
        <f t="shared" si="2"/>
        <v>66.60899789999999</v>
      </c>
      <c r="J30" s="88">
        <f t="shared" si="3"/>
        <v>141.54412053749996</v>
      </c>
      <c r="K30" s="88">
        <f t="shared" si="4"/>
        <v>13.876874562499998</v>
      </c>
      <c r="L30" s="88">
        <f t="shared" si="5"/>
        <v>26.36606166875</v>
      </c>
      <c r="M30" s="89">
        <f t="shared" si="6"/>
        <v>2388.21011220625</v>
      </c>
      <c r="N30" s="88">
        <f t="shared" si="7"/>
        <v>15665.631405724751</v>
      </c>
    </row>
    <row r="31" spans="3:14" ht="12.75">
      <c r="C31" s="90">
        <v>4</v>
      </c>
      <c r="D31" s="90" t="s">
        <v>128</v>
      </c>
      <c r="E31" s="90">
        <v>712</v>
      </c>
      <c r="F31" s="91">
        <v>590</v>
      </c>
      <c r="G31" s="86">
        <f t="shared" si="0"/>
        <v>2696.66875</v>
      </c>
      <c r="H31" s="87">
        <f t="shared" si="1"/>
        <v>211.688496875</v>
      </c>
      <c r="I31" s="88">
        <f t="shared" si="2"/>
        <v>62.7784485</v>
      </c>
      <c r="J31" s="88">
        <f t="shared" si="3"/>
        <v>133.4042030625</v>
      </c>
      <c r="K31" s="88">
        <f t="shared" si="4"/>
        <v>13.0788434375</v>
      </c>
      <c r="L31" s="88">
        <f t="shared" si="5"/>
        <v>24.84980253125</v>
      </c>
      <c r="M31" s="89">
        <f t="shared" si="6"/>
        <v>2250.86895559375</v>
      </c>
      <c r="N31" s="88">
        <f t="shared" si="7"/>
        <v>14764.732475044093</v>
      </c>
    </row>
    <row r="32" spans="3:14" ht="12.75">
      <c r="C32" s="90">
        <v>3</v>
      </c>
      <c r="D32" s="90" t="s">
        <v>128</v>
      </c>
      <c r="E32" s="90">
        <v>660</v>
      </c>
      <c r="F32" s="91">
        <v>551</v>
      </c>
      <c r="G32" s="86">
        <f t="shared" si="0"/>
        <v>2518.414375</v>
      </c>
      <c r="H32" s="87">
        <f t="shared" si="1"/>
        <v>197.6955284375</v>
      </c>
      <c r="I32" s="88">
        <f t="shared" si="2"/>
        <v>58.628686650000006</v>
      </c>
      <c r="J32" s="88">
        <f t="shared" si="3"/>
        <v>124.58595913125</v>
      </c>
      <c r="K32" s="88">
        <f t="shared" si="4"/>
        <v>12.214309718750002</v>
      </c>
      <c r="L32" s="88">
        <f t="shared" si="5"/>
        <v>23.207188465625</v>
      </c>
      <c r="M32" s="89">
        <f t="shared" si="6"/>
        <v>2102.0827025968747</v>
      </c>
      <c r="N32" s="88">
        <f t="shared" si="7"/>
        <v>13788.75863347338</v>
      </c>
    </row>
    <row r="33" spans="3:14" ht="12.75">
      <c r="C33" s="90">
        <v>2</v>
      </c>
      <c r="D33" s="90" t="s">
        <v>128</v>
      </c>
      <c r="E33" s="90">
        <v>616</v>
      </c>
      <c r="F33" s="91">
        <v>517</v>
      </c>
      <c r="G33" s="86">
        <f t="shared" si="0"/>
        <v>2363.013125</v>
      </c>
      <c r="H33" s="87">
        <f t="shared" si="1"/>
        <v>185.4965303125</v>
      </c>
      <c r="I33" s="88">
        <f t="shared" si="2"/>
        <v>55.01094555</v>
      </c>
      <c r="J33" s="88">
        <f t="shared" si="3"/>
        <v>116.89825929374999</v>
      </c>
      <c r="K33" s="88">
        <f t="shared" si="4"/>
        <v>11.46061365625</v>
      </c>
      <c r="L33" s="88">
        <f t="shared" si="5"/>
        <v>21.775165946875</v>
      </c>
      <c r="M33" s="89">
        <f t="shared" si="6"/>
        <v>1972.371610240625</v>
      </c>
      <c r="N33" s="88">
        <f t="shared" si="7"/>
        <v>12937.909643386096</v>
      </c>
    </row>
    <row r="34" spans="3:14" ht="12.75">
      <c r="C34" s="90">
        <v>1</v>
      </c>
      <c r="D34" s="90" t="s">
        <v>130</v>
      </c>
      <c r="E34" s="90">
        <v>563</v>
      </c>
      <c r="F34" s="91">
        <v>477</v>
      </c>
      <c r="G34" s="86">
        <f t="shared" si="0"/>
        <v>2180.188125</v>
      </c>
      <c r="H34" s="87">
        <f t="shared" si="1"/>
        <v>171.14476781250002</v>
      </c>
      <c r="I34" s="88">
        <f t="shared" si="2"/>
        <v>50.75477955000001</v>
      </c>
      <c r="J34" s="88">
        <f t="shared" si="3"/>
        <v>107.85390654375</v>
      </c>
      <c r="K34" s="88">
        <f t="shared" si="4"/>
        <v>10.57391240625</v>
      </c>
      <c r="L34" s="88">
        <f t="shared" si="5"/>
        <v>20.090433571875</v>
      </c>
      <c r="M34" s="89">
        <f t="shared" si="6"/>
        <v>1819.7703251156252</v>
      </c>
      <c r="N34" s="88">
        <f t="shared" si="7"/>
        <v>11936.9108315187</v>
      </c>
    </row>
    <row r="35" spans="3:14" ht="12.75">
      <c r="C35" s="91"/>
      <c r="D35" s="60"/>
      <c r="E35" s="98"/>
      <c r="F35" s="98"/>
      <c r="G35" s="92"/>
      <c r="H35" s="183"/>
      <c r="I35" s="183"/>
      <c r="J35" s="183"/>
      <c r="K35" s="183"/>
      <c r="L35" s="183"/>
      <c r="M35" s="74"/>
      <c r="N35" s="88"/>
    </row>
    <row r="36" spans="3:14" ht="12.75">
      <c r="C36" s="76"/>
      <c r="D36" s="77"/>
      <c r="E36" s="293" t="s">
        <v>126</v>
      </c>
      <c r="F36" s="293"/>
      <c r="G36" s="293"/>
      <c r="H36" s="293"/>
      <c r="I36" s="77"/>
      <c r="J36" s="77"/>
      <c r="K36" s="77"/>
      <c r="L36" s="77"/>
      <c r="M36" s="181"/>
      <c r="N36" s="88"/>
    </row>
    <row r="37" spans="3:14" ht="12.75">
      <c r="C37" s="91"/>
      <c r="D37" s="60"/>
      <c r="E37" s="182"/>
      <c r="F37" s="98"/>
      <c r="G37" s="92"/>
      <c r="H37" s="183"/>
      <c r="I37" s="183"/>
      <c r="J37" s="183"/>
      <c r="K37" s="183"/>
      <c r="L37" s="183"/>
      <c r="M37" s="74"/>
      <c r="N37" s="88"/>
    </row>
    <row r="38" spans="3:14" ht="12.75">
      <c r="C38" s="90">
        <v>12</v>
      </c>
      <c r="D38" s="90"/>
      <c r="E38" s="90">
        <v>780</v>
      </c>
      <c r="F38" s="91">
        <v>642</v>
      </c>
      <c r="G38" s="86">
        <f aca="true" t="shared" si="8" ref="G38:G49">F38*PA/12</f>
        <v>2934.34125</v>
      </c>
      <c r="H38" s="87">
        <f aca="true" t="shared" si="9" ref="H38:H49">G38*pension</f>
        <v>230.34578812499998</v>
      </c>
      <c r="I38" s="88">
        <f aca="true" t="shared" si="10" ref="I38:I49">(G38*97/100)*C.S.G.N.D</f>
        <v>68.31146430000001</v>
      </c>
      <c r="J38" s="88">
        <f aca="true" t="shared" si="11" ref="J38:J49">G38*97/100*C.S.G.D</f>
        <v>145.1618616375</v>
      </c>
      <c r="K38" s="88">
        <f aca="true" t="shared" si="12" ref="K38:K49">G38*97/100*R.D.S</f>
        <v>14.231555062500002</v>
      </c>
      <c r="L38" s="88">
        <f aca="true" t="shared" si="13" ref="L38:L49">IF(G38-H38&gt;Seuil*BRUT,(G38-H38)*1/100,0)</f>
        <v>27.03995461875</v>
      </c>
      <c r="M38" s="89">
        <f aca="true" t="shared" si="14" ref="M38:M49">G38-(H38+I38+J38+K38+L38)</f>
        <v>2449.25062625625</v>
      </c>
      <c r="N38" s="88">
        <f aca="true" t="shared" si="15" ref="N38:N49">M38*6.55957</f>
        <v>16066.03093047171</v>
      </c>
    </row>
    <row r="39" spans="3:14" ht="12.75">
      <c r="C39" s="90">
        <v>11</v>
      </c>
      <c r="D39" s="90" t="s">
        <v>131</v>
      </c>
      <c r="E39" s="90">
        <v>759</v>
      </c>
      <c r="F39" s="91">
        <v>626</v>
      </c>
      <c r="G39" s="86">
        <f t="shared" si="8"/>
        <v>2861.21125</v>
      </c>
      <c r="H39" s="87">
        <f t="shared" si="9"/>
        <v>224.605083125</v>
      </c>
      <c r="I39" s="88">
        <f t="shared" si="10"/>
        <v>66.60899789999999</v>
      </c>
      <c r="J39" s="88">
        <f t="shared" si="11"/>
        <v>141.54412053749996</v>
      </c>
      <c r="K39" s="88">
        <f t="shared" si="12"/>
        <v>13.876874562499998</v>
      </c>
      <c r="L39" s="88">
        <f t="shared" si="13"/>
        <v>26.36606166875</v>
      </c>
      <c r="M39" s="89">
        <f t="shared" si="14"/>
        <v>2388.21011220625</v>
      </c>
      <c r="N39" s="88">
        <f t="shared" si="15"/>
        <v>15665.631405724751</v>
      </c>
    </row>
    <row r="40" spans="3:14" ht="12.75">
      <c r="C40" s="90">
        <v>10</v>
      </c>
      <c r="D40" s="90" t="s">
        <v>132</v>
      </c>
      <c r="E40" s="90">
        <v>703</v>
      </c>
      <c r="F40" s="91">
        <v>584</v>
      </c>
      <c r="G40" s="86">
        <f t="shared" si="8"/>
        <v>2669.245</v>
      </c>
      <c r="H40" s="87">
        <f t="shared" si="9"/>
        <v>209.5357325</v>
      </c>
      <c r="I40" s="88">
        <f t="shared" si="10"/>
        <v>62.1400236</v>
      </c>
      <c r="J40" s="88">
        <f t="shared" si="11"/>
        <v>132.04755014999998</v>
      </c>
      <c r="K40" s="88">
        <f t="shared" si="12"/>
        <v>12.94583825</v>
      </c>
      <c r="L40" s="88">
        <f t="shared" si="13"/>
        <v>24.597092675</v>
      </c>
      <c r="M40" s="89">
        <f t="shared" si="14"/>
        <v>2227.978762825</v>
      </c>
      <c r="N40" s="88">
        <f t="shared" si="15"/>
        <v>14614.582653263986</v>
      </c>
    </row>
    <row r="41" spans="3:14" ht="12.75">
      <c r="C41" s="90">
        <v>9</v>
      </c>
      <c r="D41" s="90" t="s">
        <v>132</v>
      </c>
      <c r="E41" s="90">
        <v>653</v>
      </c>
      <c r="F41" s="91">
        <v>545</v>
      </c>
      <c r="G41" s="86">
        <f t="shared" si="8"/>
        <v>2490.990625</v>
      </c>
      <c r="H41" s="87">
        <f t="shared" si="9"/>
        <v>195.5427640625</v>
      </c>
      <c r="I41" s="88">
        <f t="shared" si="10"/>
        <v>57.990261749999995</v>
      </c>
      <c r="J41" s="88">
        <f t="shared" si="11"/>
        <v>123.22930621874997</v>
      </c>
      <c r="K41" s="88">
        <f t="shared" si="12"/>
        <v>12.081304531249998</v>
      </c>
      <c r="L41" s="88">
        <f t="shared" si="13"/>
        <v>22.954478609375002</v>
      </c>
      <c r="M41" s="89">
        <f t="shared" si="14"/>
        <v>2079.192509828125</v>
      </c>
      <c r="N41" s="88">
        <f t="shared" si="15"/>
        <v>13638.608811693273</v>
      </c>
    </row>
    <row r="42" spans="3:14" ht="12.75">
      <c r="C42" s="90">
        <v>8</v>
      </c>
      <c r="D42" s="90" t="s">
        <v>132</v>
      </c>
      <c r="E42" s="90">
        <v>625</v>
      </c>
      <c r="F42" s="91">
        <v>524</v>
      </c>
      <c r="G42" s="86">
        <f t="shared" si="8"/>
        <v>2395.0074999999997</v>
      </c>
      <c r="H42" s="87">
        <f t="shared" si="9"/>
        <v>188.00808874999998</v>
      </c>
      <c r="I42" s="88">
        <f t="shared" si="10"/>
        <v>55.75577459999999</v>
      </c>
      <c r="J42" s="88">
        <f t="shared" si="11"/>
        <v>118.48102102499998</v>
      </c>
      <c r="K42" s="88">
        <f t="shared" si="12"/>
        <v>11.615786374999997</v>
      </c>
      <c r="L42" s="88">
        <f t="shared" si="13"/>
        <v>22.069994112499998</v>
      </c>
      <c r="M42" s="89">
        <f t="shared" si="14"/>
        <v>1999.0768351374998</v>
      </c>
      <c r="N42" s="88">
        <f t="shared" si="15"/>
        <v>13113.08443546289</v>
      </c>
    </row>
    <row r="43" spans="3:14" ht="12.75">
      <c r="C43" s="90">
        <v>7</v>
      </c>
      <c r="D43" s="90" t="s">
        <v>132</v>
      </c>
      <c r="E43" s="90">
        <v>588</v>
      </c>
      <c r="F43" s="91">
        <v>496</v>
      </c>
      <c r="G43" s="86">
        <f t="shared" si="8"/>
        <v>2267.0299999999997</v>
      </c>
      <c r="H43" s="87">
        <f t="shared" si="9"/>
        <v>177.96185499999999</v>
      </c>
      <c r="I43" s="88">
        <f t="shared" si="10"/>
        <v>52.77645839999999</v>
      </c>
      <c r="J43" s="88">
        <f t="shared" si="11"/>
        <v>112.14997409999997</v>
      </c>
      <c r="K43" s="88">
        <f t="shared" si="12"/>
        <v>10.995095499999998</v>
      </c>
      <c r="L43" s="88">
        <f t="shared" si="13"/>
        <v>20.89068145</v>
      </c>
      <c r="M43" s="89">
        <f t="shared" si="14"/>
        <v>1892.2559355499998</v>
      </c>
      <c r="N43" s="88">
        <f t="shared" si="15"/>
        <v>12412.385267155712</v>
      </c>
    </row>
    <row r="44" spans="3:14" ht="12.75">
      <c r="C44" s="90">
        <v>6</v>
      </c>
      <c r="D44" s="90" t="s">
        <v>128</v>
      </c>
      <c r="E44" s="90">
        <v>542</v>
      </c>
      <c r="F44" s="91">
        <v>461</v>
      </c>
      <c r="G44" s="86">
        <f t="shared" si="8"/>
        <v>2107.058125</v>
      </c>
      <c r="H44" s="87">
        <f t="shared" si="9"/>
        <v>165.4040628125</v>
      </c>
      <c r="I44" s="88">
        <f t="shared" si="10"/>
        <v>49.052313149999996</v>
      </c>
      <c r="J44" s="88">
        <f t="shared" si="11"/>
        <v>104.23616544374998</v>
      </c>
      <c r="K44" s="88">
        <f t="shared" si="12"/>
        <v>10.21923190625</v>
      </c>
      <c r="L44" s="88">
        <f t="shared" si="13"/>
        <v>19.416540621875</v>
      </c>
      <c r="M44" s="89">
        <f t="shared" si="14"/>
        <v>1758.729811065625</v>
      </c>
      <c r="N44" s="88">
        <f t="shared" si="15"/>
        <v>11536.511306771741</v>
      </c>
    </row>
    <row r="45" spans="3:14" ht="12.75">
      <c r="C45" s="90">
        <v>5</v>
      </c>
      <c r="D45" s="90" t="s">
        <v>133</v>
      </c>
      <c r="E45" s="90">
        <v>500</v>
      </c>
      <c r="F45" s="91">
        <v>431</v>
      </c>
      <c r="G45" s="86">
        <f t="shared" si="8"/>
        <v>1969.939375</v>
      </c>
      <c r="H45" s="87">
        <f t="shared" si="9"/>
        <v>154.64024093749998</v>
      </c>
      <c r="I45" s="88">
        <f t="shared" si="10"/>
        <v>45.86018865</v>
      </c>
      <c r="J45" s="88">
        <f t="shared" si="11"/>
        <v>97.45290088124999</v>
      </c>
      <c r="K45" s="88">
        <f t="shared" si="12"/>
        <v>9.554205968749999</v>
      </c>
      <c r="L45" s="88">
        <f t="shared" si="13"/>
        <v>18.152991340625</v>
      </c>
      <c r="M45" s="89">
        <f t="shared" si="14"/>
        <v>1644.278847221875</v>
      </c>
      <c r="N45" s="88">
        <f t="shared" si="15"/>
        <v>10785.762197871194</v>
      </c>
    </row>
    <row r="46" spans="3:14" ht="12.75">
      <c r="C46" s="90">
        <v>4</v>
      </c>
      <c r="D46" s="90" t="s">
        <v>133</v>
      </c>
      <c r="E46" s="90">
        <v>466</v>
      </c>
      <c r="F46" s="91">
        <v>408</v>
      </c>
      <c r="G46" s="86">
        <f t="shared" si="8"/>
        <v>1864.8149999999998</v>
      </c>
      <c r="H46" s="87">
        <f t="shared" si="9"/>
        <v>146.38797749999998</v>
      </c>
      <c r="I46" s="88">
        <f t="shared" si="10"/>
        <v>43.4128932</v>
      </c>
      <c r="J46" s="88">
        <f t="shared" si="11"/>
        <v>92.25239804999998</v>
      </c>
      <c r="K46" s="88">
        <f t="shared" si="12"/>
        <v>9.04435275</v>
      </c>
      <c r="L46" s="88">
        <f t="shared" si="13"/>
        <v>17.184270225</v>
      </c>
      <c r="M46" s="89">
        <f t="shared" si="14"/>
        <v>1556.533108275</v>
      </c>
      <c r="N46" s="88">
        <f t="shared" si="15"/>
        <v>10210.18788104744</v>
      </c>
    </row>
    <row r="47" spans="3:14" ht="12.75">
      <c r="C47" s="90">
        <v>3</v>
      </c>
      <c r="D47" s="90" t="s">
        <v>133</v>
      </c>
      <c r="E47" s="90">
        <v>442</v>
      </c>
      <c r="F47" s="91">
        <v>389</v>
      </c>
      <c r="G47" s="86">
        <f t="shared" si="8"/>
        <v>1777.9731249999998</v>
      </c>
      <c r="H47" s="87">
        <f t="shared" si="9"/>
        <v>139.57089031249998</v>
      </c>
      <c r="I47" s="88">
        <f t="shared" si="10"/>
        <v>41.39121434999999</v>
      </c>
      <c r="J47" s="88">
        <f t="shared" si="11"/>
        <v>87.95633049374997</v>
      </c>
      <c r="K47" s="88">
        <f t="shared" si="12"/>
        <v>8.623169656249999</v>
      </c>
      <c r="L47" s="88">
        <f t="shared" si="13"/>
        <v>16.384022346874996</v>
      </c>
      <c r="M47" s="89">
        <f t="shared" si="14"/>
        <v>1484.0474978406248</v>
      </c>
      <c r="N47" s="88">
        <f t="shared" si="15"/>
        <v>9734.713445410427</v>
      </c>
    </row>
    <row r="48" spans="3:14" ht="12.75">
      <c r="C48" s="90">
        <v>2</v>
      </c>
      <c r="D48" s="90" t="s">
        <v>130</v>
      </c>
      <c r="E48" s="90">
        <v>423</v>
      </c>
      <c r="F48" s="91">
        <v>376</v>
      </c>
      <c r="G48" s="86">
        <f t="shared" si="8"/>
        <v>1718.555</v>
      </c>
      <c r="H48" s="87">
        <f t="shared" si="9"/>
        <v>134.9065675</v>
      </c>
      <c r="I48" s="88">
        <f t="shared" si="10"/>
        <v>40.007960399999995</v>
      </c>
      <c r="J48" s="88">
        <f t="shared" si="11"/>
        <v>85.01691584999999</v>
      </c>
      <c r="K48" s="88">
        <f t="shared" si="12"/>
        <v>8.334991749999999</v>
      </c>
      <c r="L48" s="88">
        <f t="shared" si="13"/>
        <v>15.836484325</v>
      </c>
      <c r="M48" s="89">
        <f t="shared" si="14"/>
        <v>1434.452080175</v>
      </c>
      <c r="N48" s="88">
        <f t="shared" si="15"/>
        <v>9409.388831553524</v>
      </c>
    </row>
    <row r="49" spans="3:14" ht="12.75">
      <c r="C49" s="63">
        <v>1</v>
      </c>
      <c r="D49" s="63" t="s">
        <v>130</v>
      </c>
      <c r="E49" s="63">
        <v>379</v>
      </c>
      <c r="F49" s="64">
        <v>349</v>
      </c>
      <c r="G49" s="122">
        <f t="shared" si="8"/>
        <v>1595.148125</v>
      </c>
      <c r="H49" s="148">
        <f t="shared" si="9"/>
        <v>125.21912781249999</v>
      </c>
      <c r="I49" s="123">
        <f t="shared" si="10"/>
        <v>37.135048350000005</v>
      </c>
      <c r="J49" s="123">
        <f t="shared" si="11"/>
        <v>78.91197774375</v>
      </c>
      <c r="K49" s="123">
        <f t="shared" si="12"/>
        <v>7.736468406250001</v>
      </c>
      <c r="L49" s="123">
        <f t="shared" si="13"/>
        <v>14.699289971875</v>
      </c>
      <c r="M49" s="149">
        <f t="shared" si="14"/>
        <v>1331.4462127156248</v>
      </c>
      <c r="N49" s="123">
        <f t="shared" si="15"/>
        <v>8733.714633543032</v>
      </c>
    </row>
    <row r="50" spans="3:14" ht="12.75">
      <c r="C50" s="60"/>
      <c r="D50" s="60"/>
      <c r="E50" s="60"/>
      <c r="F50" s="60"/>
      <c r="G50" s="135"/>
      <c r="H50" s="93"/>
      <c r="I50" s="93"/>
      <c r="J50" s="93"/>
      <c r="K50" s="93"/>
      <c r="L50" s="93"/>
      <c r="M50" s="201"/>
      <c r="N50" s="93"/>
    </row>
    <row r="51" spans="3:14" ht="12.75">
      <c r="C51" s="294" t="str">
        <f>FORMULES!E5</f>
        <v> -- Indemnité  de  Résidence  plancher  INM  298 ----- Prix point mensuel net : 3,857 euros (I.R. non comprise)</v>
      </c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2:13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38"/>
    </row>
    <row r="53" spans="2:13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8"/>
    </row>
    <row r="54" spans="2:13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38"/>
    </row>
    <row r="55" spans="2:13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38"/>
    </row>
    <row r="56" spans="2:13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46"/>
    </row>
    <row r="57" spans="2:13" ht="20.25">
      <c r="B57" s="202"/>
      <c r="C57" s="303" t="s">
        <v>125</v>
      </c>
      <c r="D57" s="303"/>
      <c r="E57" s="303"/>
      <c r="F57" s="303"/>
      <c r="G57" s="303"/>
      <c r="H57" s="303"/>
      <c r="I57" s="303"/>
      <c r="J57" s="303"/>
      <c r="K57" s="303"/>
      <c r="L57" s="303"/>
      <c r="M57" s="303"/>
    </row>
    <row r="58" spans="2:13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38"/>
    </row>
    <row r="59" spans="2:13" ht="12.75">
      <c r="B59" s="41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</row>
    <row r="60" spans="6:13" ht="12.75">
      <c r="F60" s="41"/>
      <c r="G60" s="41"/>
      <c r="H60" s="41"/>
      <c r="I60" s="41"/>
      <c r="J60" s="41"/>
      <c r="K60" s="41"/>
      <c r="L60" s="41"/>
      <c r="M60" s="41"/>
    </row>
    <row r="61" spans="3:13" ht="12.75" customHeight="1">
      <c r="C61" s="291" t="s">
        <v>64</v>
      </c>
      <c r="D61" s="291"/>
      <c r="E61" s="291"/>
      <c r="F61" s="291"/>
      <c r="G61" s="291"/>
      <c r="H61" s="291"/>
      <c r="I61" s="291"/>
      <c r="J61" s="291"/>
      <c r="K61" s="291"/>
      <c r="L61" s="291"/>
      <c r="M61" s="291"/>
    </row>
    <row r="62" spans="6:13" ht="12.75">
      <c r="F62" s="41"/>
      <c r="G62" s="41"/>
      <c r="H62" s="41"/>
      <c r="I62" s="41"/>
      <c r="J62" s="41"/>
      <c r="K62" s="41"/>
      <c r="L62" s="41"/>
      <c r="M62" s="41"/>
    </row>
    <row r="63" spans="3:13" ht="12.75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2:13" ht="12.75">
      <c r="B64" s="5"/>
      <c r="C64" s="5"/>
      <c r="D64" s="5"/>
      <c r="E64" s="5"/>
      <c r="F64" s="5"/>
      <c r="G64" s="5"/>
      <c r="H64" s="292" t="s">
        <v>36</v>
      </c>
      <c r="I64" s="292"/>
      <c r="J64" s="292"/>
      <c r="K64" s="292"/>
      <c r="L64" s="292"/>
      <c r="M64" s="44">
        <f>DATE</f>
        <v>39722</v>
      </c>
    </row>
    <row r="65" spans="2:13" ht="12.75">
      <c r="B65" s="297" t="s">
        <v>126</v>
      </c>
      <c r="C65" s="297"/>
      <c r="D65" s="297"/>
      <c r="E65" s="297"/>
      <c r="F65" s="197"/>
      <c r="G65" s="197"/>
      <c r="H65" s="198"/>
      <c r="I65" s="176"/>
      <c r="J65" s="176"/>
      <c r="K65" s="176"/>
      <c r="L65" s="176"/>
      <c r="M65" s="48"/>
    </row>
    <row r="66" spans="2:13" ht="12.75">
      <c r="B66" s="177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74"/>
    </row>
    <row r="67" spans="2:14" ht="12.75">
      <c r="B67" s="177"/>
      <c r="C67" s="110"/>
      <c r="D67" s="5"/>
      <c r="E67" s="5"/>
      <c r="F67" s="52" t="s">
        <v>37</v>
      </c>
      <c r="G67" s="52"/>
      <c r="H67" s="53"/>
      <c r="I67" s="53"/>
      <c r="J67" s="53"/>
      <c r="K67" s="53"/>
      <c r="L67" s="54"/>
      <c r="M67" s="55" t="s">
        <v>37</v>
      </c>
      <c r="N67" s="56" t="s">
        <v>38</v>
      </c>
    </row>
    <row r="68" spans="2:14" ht="12.75">
      <c r="B68" s="57" t="s">
        <v>39</v>
      </c>
      <c r="C68" s="57" t="s">
        <v>87</v>
      </c>
      <c r="D68" s="57" t="s">
        <v>20</v>
      </c>
      <c r="E68" s="58" t="s">
        <v>21</v>
      </c>
      <c r="F68" s="59" t="s">
        <v>41</v>
      </c>
      <c r="G68" s="59" t="s">
        <v>65</v>
      </c>
      <c r="H68" s="130" t="s">
        <v>4</v>
      </c>
      <c r="I68" s="57" t="s">
        <v>42</v>
      </c>
      <c r="J68" s="57" t="s">
        <v>42</v>
      </c>
      <c r="K68" s="57" t="s">
        <v>43</v>
      </c>
      <c r="L68" s="57" t="s">
        <v>44</v>
      </c>
      <c r="M68" s="61" t="s">
        <v>45</v>
      </c>
      <c r="N68" s="62" t="s">
        <v>46</v>
      </c>
    </row>
    <row r="69" spans="2:14" ht="12.75">
      <c r="B69" s="63"/>
      <c r="C69" s="63" t="s">
        <v>47</v>
      </c>
      <c r="D69" s="63"/>
      <c r="E69" s="64"/>
      <c r="F69" s="65" t="s">
        <v>48</v>
      </c>
      <c r="G69" s="65"/>
      <c r="H69" s="66">
        <v>0.0785</v>
      </c>
      <c r="I69" s="67">
        <v>0.024</v>
      </c>
      <c r="J69" s="67">
        <v>0.051</v>
      </c>
      <c r="K69" s="67">
        <v>0.005</v>
      </c>
      <c r="L69" s="67">
        <v>0.01</v>
      </c>
      <c r="M69" s="68" t="s">
        <v>48</v>
      </c>
      <c r="N69" s="69"/>
    </row>
    <row r="70" spans="2:14" ht="12.75">
      <c r="B70" s="91"/>
      <c r="C70" s="60"/>
      <c r="D70" s="98"/>
      <c r="E70" s="98"/>
      <c r="F70" s="178"/>
      <c r="G70" s="178"/>
      <c r="H70" s="179"/>
      <c r="I70" s="179"/>
      <c r="J70" s="179"/>
      <c r="K70" s="179"/>
      <c r="L70" s="179"/>
      <c r="M70" s="180"/>
      <c r="N70" s="75"/>
    </row>
    <row r="71" spans="2:14" ht="12.75">
      <c r="B71" s="76"/>
      <c r="C71" s="77"/>
      <c r="D71" s="293" t="s">
        <v>134</v>
      </c>
      <c r="E71" s="293"/>
      <c r="F71" s="293"/>
      <c r="G71" s="293"/>
      <c r="H71" s="293"/>
      <c r="I71" s="293"/>
      <c r="J71" s="293"/>
      <c r="K71" s="79"/>
      <c r="L71" s="79"/>
      <c r="M71" s="181"/>
      <c r="N71" s="88"/>
    </row>
    <row r="72" spans="2:14" ht="12.75">
      <c r="B72" s="90">
        <v>4</v>
      </c>
      <c r="C72" s="90"/>
      <c r="D72" s="90">
        <v>966</v>
      </c>
      <c r="E72" s="91">
        <v>783</v>
      </c>
      <c r="F72" s="86">
        <f>E72*PA/12</f>
        <v>3578.799375</v>
      </c>
      <c r="G72" s="87">
        <f>IF(E72&gt;298,INT(F72)/100,IRPLANCHER)</f>
        <v>35.78</v>
      </c>
      <c r="H72" s="88">
        <f>F72*pension</f>
        <v>280.9357509375</v>
      </c>
      <c r="I72" s="88">
        <f>((F72+G72)*97/100)*C.S.G.N.D</f>
        <v>84.14740785000001</v>
      </c>
      <c r="J72" s="88">
        <f>(F72+G72)*97/100*C.S.G.D</f>
        <v>178.81324168125002</v>
      </c>
      <c r="K72" s="88">
        <f>(F72+G72)*97/100*R.D.S</f>
        <v>17.530709968750003</v>
      </c>
      <c r="L72" s="88">
        <f>IF((F72+G72)-H72&gt;Seuil*BRUT,((F72+G72)-H72)*1/100,0)</f>
        <v>33.336436240625005</v>
      </c>
      <c r="M72" s="88">
        <f>(F72+G72)-(H72+I72+J72+K72+L72)</f>
        <v>3019.8158283218754</v>
      </c>
      <c r="N72" s="88">
        <f>M72*6.55957</f>
        <v>19808.693312985324</v>
      </c>
    </row>
    <row r="73" spans="2:14" ht="12.75">
      <c r="B73" s="90">
        <v>3</v>
      </c>
      <c r="C73" s="90" t="s">
        <v>132</v>
      </c>
      <c r="D73" s="90">
        <v>935</v>
      </c>
      <c r="E73" s="91">
        <v>760</v>
      </c>
      <c r="F73" s="86">
        <f>E73*PA/12</f>
        <v>3473.6749999999997</v>
      </c>
      <c r="G73" s="87">
        <f>IF(E73&gt;298,INT(F73)/100,IRPLANCHER)</f>
        <v>34.73</v>
      </c>
      <c r="H73" s="88">
        <f>F73*pension</f>
        <v>272.68348749999996</v>
      </c>
      <c r="I73" s="88">
        <f>((F73+G73)*97/100)*C.S.G.N.D</f>
        <v>81.6756684</v>
      </c>
      <c r="J73" s="88">
        <f>(F73+G73)*97/100*C.S.G.D</f>
        <v>173.56079534999998</v>
      </c>
      <c r="K73" s="88">
        <f>(F73+G73)*97/100*R.D.S</f>
        <v>17.01576425</v>
      </c>
      <c r="L73" s="88">
        <f>IF((F73+G73)-H73&gt;Seuil*BRUT,((F73+G73)-H73)*1/100,0)</f>
        <v>32.357215124999996</v>
      </c>
      <c r="M73" s="88">
        <f>(F73+G73)-(H73+I73+J73+K73+L73)</f>
        <v>2931.112069375</v>
      </c>
      <c r="N73" s="88">
        <f>M73*6.55957</f>
        <v>19226.834796910167</v>
      </c>
    </row>
    <row r="74" spans="2:14" ht="12.75">
      <c r="B74" s="90">
        <v>2</v>
      </c>
      <c r="C74" s="90" t="s">
        <v>132</v>
      </c>
      <c r="D74" s="90">
        <v>895</v>
      </c>
      <c r="E74" s="91">
        <v>729</v>
      </c>
      <c r="F74" s="86">
        <f>E74*PA/12</f>
        <v>3331.985625</v>
      </c>
      <c r="G74" s="87">
        <f>IF(E74&gt;298,INT(F74)/100,IRPLANCHER)</f>
        <v>33.31</v>
      </c>
      <c r="H74" s="88">
        <f>F74*pension</f>
        <v>261.5608715625</v>
      </c>
      <c r="I74" s="88">
        <f>((F74+G74)*97/100)*C.S.G.N.D</f>
        <v>78.34408214999999</v>
      </c>
      <c r="J74" s="88">
        <f>(F74+G74)*97/100*C.S.G.D</f>
        <v>166.48117456875</v>
      </c>
      <c r="K74" s="88">
        <f>(F74+G74)*97/100*R.D.S</f>
        <v>16.321683781249998</v>
      </c>
      <c r="L74" s="88">
        <f>IF((F74+G74)-H74&gt;Seuil*BRUT,((F74+G74)-H74)*1/100,0)</f>
        <v>31.037347534374998</v>
      </c>
      <c r="M74" s="88">
        <f>(F74+G74)-(H74+I74+J74+K74+L74)</f>
        <v>2811.5504654031247</v>
      </c>
      <c r="N74" s="88">
        <f>M74*6.55957</f>
        <v>18442.562086344373</v>
      </c>
    </row>
    <row r="75" spans="2:14" ht="12.75">
      <c r="B75" s="90">
        <v>1</v>
      </c>
      <c r="C75" s="90" t="s">
        <v>128</v>
      </c>
      <c r="D75" s="90">
        <v>852</v>
      </c>
      <c r="E75" s="91">
        <v>696</v>
      </c>
      <c r="F75" s="86">
        <f>E75*PA/12</f>
        <v>3181.155</v>
      </c>
      <c r="G75" s="87">
        <f>IF(E75&gt;298,INT(F75)/100,IRPLANCHER)</f>
        <v>31.81</v>
      </c>
      <c r="H75" s="88">
        <f>F75*pension</f>
        <v>249.72066750000002</v>
      </c>
      <c r="I75" s="88">
        <f>((F75+G75)*97/100)*C.S.G.N.D</f>
        <v>74.79782520000002</v>
      </c>
      <c r="J75" s="88">
        <f>(F75+G75)*97/100*C.S.G.D</f>
        <v>158.94537855000002</v>
      </c>
      <c r="K75" s="88">
        <f>(F75+G75)*97/100*R.D.S</f>
        <v>15.582880250000004</v>
      </c>
      <c r="L75" s="88">
        <f>IF((F75+G75)-H75&gt;Seuil*BRUT,((F75+G75)-H75)*1/100,0)</f>
        <v>29.632443325</v>
      </c>
      <c r="M75" s="88">
        <f>(F75+G75)-(H75+I75+J75+K75+L75)</f>
        <v>2684.285805175</v>
      </c>
      <c r="N75" s="88">
        <f>M75*6.55957</f>
        <v>17607.760639051776</v>
      </c>
    </row>
    <row r="76" spans="2:14" ht="12.75">
      <c r="B76" s="91"/>
      <c r="C76" s="60"/>
      <c r="D76" s="200"/>
      <c r="E76" s="98"/>
      <c r="F76" s="93"/>
      <c r="G76" s="93"/>
      <c r="H76" s="183"/>
      <c r="I76" s="183"/>
      <c r="J76" s="183"/>
      <c r="K76" s="183"/>
      <c r="L76" s="183"/>
      <c r="M76" s="74"/>
      <c r="N76" s="88"/>
    </row>
    <row r="77" spans="2:14" ht="12.75">
      <c r="B77" s="76"/>
      <c r="C77" s="77"/>
      <c r="D77" s="293" t="s">
        <v>129</v>
      </c>
      <c r="E77" s="293"/>
      <c r="F77" s="293"/>
      <c r="G77" s="293"/>
      <c r="H77" s="293"/>
      <c r="I77" s="293"/>
      <c r="J77" s="293"/>
      <c r="K77" s="94"/>
      <c r="L77" s="94"/>
      <c r="M77" s="181"/>
      <c r="N77" s="88"/>
    </row>
    <row r="78" spans="2:14" ht="12.75">
      <c r="B78" s="91"/>
      <c r="C78" s="60"/>
      <c r="D78" s="182"/>
      <c r="E78" s="98"/>
      <c r="F78" s="93"/>
      <c r="G78" s="93"/>
      <c r="H78" s="183"/>
      <c r="I78" s="183"/>
      <c r="J78" s="183"/>
      <c r="K78" s="183"/>
      <c r="L78" s="183"/>
      <c r="M78" s="74"/>
      <c r="N78" s="88"/>
    </row>
    <row r="79" spans="2:14" ht="12.75">
      <c r="B79" s="90">
        <v>6</v>
      </c>
      <c r="C79" s="90"/>
      <c r="D79" s="90">
        <v>821</v>
      </c>
      <c r="E79" s="91">
        <v>673</v>
      </c>
      <c r="F79" s="86">
        <f aca="true" t="shared" si="16" ref="F79:F84">E79*PA/12</f>
        <v>3076.030625</v>
      </c>
      <c r="G79" s="87">
        <f aca="true" t="shared" si="17" ref="G79:G84">IF(E79&gt;298,INT(F79)/100,IRPLANCHER)</f>
        <v>30.76</v>
      </c>
      <c r="H79" s="88">
        <f aca="true" t="shared" si="18" ref="H79:H84">F79*pension</f>
        <v>241.46840406249999</v>
      </c>
      <c r="I79" s="88">
        <f aca="true" t="shared" si="19" ref="I79:I84">((F79+G79)*97/100)*C.S.G.N.D</f>
        <v>72.32608575</v>
      </c>
      <c r="J79" s="88">
        <f aca="true" t="shared" si="20" ref="J79:J84">(F79+G79)*97/100*C.S.G.D</f>
        <v>153.69293221875</v>
      </c>
      <c r="K79" s="88">
        <f aca="true" t="shared" si="21" ref="K79:K84">(F79+G79)*97/100*R.D.S</f>
        <v>15.067934531250001</v>
      </c>
      <c r="L79" s="88">
        <f aca="true" t="shared" si="22" ref="L79:L84">IF((F79+G79)-H79&gt;Seuil*BRUT,((F79+G79)-H79)*1/100,0)</f>
        <v>28.653222209375</v>
      </c>
      <c r="M79" s="88">
        <f aca="true" t="shared" si="23" ref="M79:M84">(F79+G79)-(H79+I79+J79+K79+L79)</f>
        <v>2595.5820462281254</v>
      </c>
      <c r="N79" s="88">
        <f aca="true" t="shared" si="24" ref="N79:N84">M79*6.55957</f>
        <v>17025.902122976626</v>
      </c>
    </row>
    <row r="80" spans="2:14" ht="12.75">
      <c r="B80" s="90">
        <v>5</v>
      </c>
      <c r="C80" s="90" t="s">
        <v>132</v>
      </c>
      <c r="D80" s="90">
        <v>759</v>
      </c>
      <c r="E80" s="91">
        <v>626</v>
      </c>
      <c r="F80" s="86">
        <f t="shared" si="16"/>
        <v>2861.21125</v>
      </c>
      <c r="G80" s="87">
        <f t="shared" si="17"/>
        <v>28.61</v>
      </c>
      <c r="H80" s="88">
        <f t="shared" si="18"/>
        <v>224.605083125</v>
      </c>
      <c r="I80" s="88">
        <f t="shared" si="19"/>
        <v>67.27503870000001</v>
      </c>
      <c r="J80" s="88">
        <f t="shared" si="20"/>
        <v>142.9594572375</v>
      </c>
      <c r="K80" s="88">
        <f t="shared" si="21"/>
        <v>14.015633062500001</v>
      </c>
      <c r="L80" s="88">
        <f t="shared" si="22"/>
        <v>26.65216166875</v>
      </c>
      <c r="M80" s="88">
        <f t="shared" si="23"/>
        <v>2414.31387620625</v>
      </c>
      <c r="N80" s="88">
        <f t="shared" si="24"/>
        <v>15836.86087294623</v>
      </c>
    </row>
    <row r="81" spans="2:14" ht="12.75">
      <c r="B81" s="90">
        <v>4</v>
      </c>
      <c r="C81" s="90" t="s">
        <v>128</v>
      </c>
      <c r="D81" s="90">
        <v>712</v>
      </c>
      <c r="E81" s="91">
        <v>590</v>
      </c>
      <c r="F81" s="86">
        <f t="shared" si="16"/>
        <v>2696.66875</v>
      </c>
      <c r="G81" s="87">
        <f t="shared" si="17"/>
        <v>26.96</v>
      </c>
      <c r="H81" s="88">
        <f t="shared" si="18"/>
        <v>211.688496875</v>
      </c>
      <c r="I81" s="88">
        <f t="shared" si="19"/>
        <v>63.40607729999999</v>
      </c>
      <c r="J81" s="88">
        <f t="shared" si="20"/>
        <v>134.73791426249997</v>
      </c>
      <c r="K81" s="88">
        <f t="shared" si="21"/>
        <v>13.2095994375</v>
      </c>
      <c r="L81" s="88">
        <f t="shared" si="22"/>
        <v>25.11940253125</v>
      </c>
      <c r="M81" s="88">
        <f t="shared" si="23"/>
        <v>2275.46725959375</v>
      </c>
      <c r="N81" s="88">
        <f t="shared" si="24"/>
        <v>14926.086772013374</v>
      </c>
    </row>
    <row r="82" spans="2:14" ht="12.75">
      <c r="B82" s="90">
        <v>3</v>
      </c>
      <c r="C82" s="90" t="s">
        <v>97</v>
      </c>
      <c r="D82" s="90">
        <v>660</v>
      </c>
      <c r="E82" s="91">
        <v>551</v>
      </c>
      <c r="F82" s="86">
        <f t="shared" si="16"/>
        <v>2518.414375</v>
      </c>
      <c r="G82" s="87">
        <f t="shared" si="17"/>
        <v>25.18</v>
      </c>
      <c r="H82" s="88">
        <f t="shared" si="18"/>
        <v>197.6955284375</v>
      </c>
      <c r="I82" s="88">
        <f t="shared" si="19"/>
        <v>59.21487704999999</v>
      </c>
      <c r="J82" s="88">
        <f t="shared" si="20"/>
        <v>125.83161373124997</v>
      </c>
      <c r="K82" s="88">
        <f t="shared" si="21"/>
        <v>12.336432718749998</v>
      </c>
      <c r="L82" s="88">
        <f t="shared" si="22"/>
        <v>23.458988465624998</v>
      </c>
      <c r="M82" s="88">
        <f t="shared" si="23"/>
        <v>2125.0569345968747</v>
      </c>
      <c r="N82" s="88">
        <f t="shared" si="24"/>
        <v>13939.45971647362</v>
      </c>
    </row>
    <row r="83" spans="2:14" ht="12.75">
      <c r="B83" s="90">
        <v>2</v>
      </c>
      <c r="C83" s="90" t="s">
        <v>97</v>
      </c>
      <c r="D83" s="90">
        <v>616</v>
      </c>
      <c r="E83" s="91">
        <v>517</v>
      </c>
      <c r="F83" s="86">
        <f t="shared" si="16"/>
        <v>2363.013125</v>
      </c>
      <c r="G83" s="87">
        <f t="shared" si="17"/>
        <v>23.63</v>
      </c>
      <c r="H83" s="88">
        <f t="shared" si="18"/>
        <v>185.4965303125</v>
      </c>
      <c r="I83" s="88">
        <f t="shared" si="19"/>
        <v>55.56105195</v>
      </c>
      <c r="J83" s="88">
        <f t="shared" si="20"/>
        <v>118.06723539375</v>
      </c>
      <c r="K83" s="88">
        <f t="shared" si="21"/>
        <v>11.57521915625</v>
      </c>
      <c r="L83" s="88">
        <f t="shared" si="22"/>
        <v>22.011465946875</v>
      </c>
      <c r="M83" s="88">
        <f t="shared" si="23"/>
        <v>1993.931622240625</v>
      </c>
      <c r="N83" s="88">
        <f t="shared" si="24"/>
        <v>13079.334051300937</v>
      </c>
    </row>
    <row r="84" spans="2:14" ht="12.75">
      <c r="B84" s="90">
        <v>1</v>
      </c>
      <c r="C84" s="90" t="s">
        <v>130</v>
      </c>
      <c r="D84" s="90">
        <v>563</v>
      </c>
      <c r="E84" s="91">
        <v>477</v>
      </c>
      <c r="F84" s="86">
        <f t="shared" si="16"/>
        <v>2180.188125</v>
      </c>
      <c r="G84" s="87">
        <f t="shared" si="17"/>
        <v>21.8</v>
      </c>
      <c r="H84" s="88">
        <f t="shared" si="18"/>
        <v>171.14476781250002</v>
      </c>
      <c r="I84" s="88">
        <f t="shared" si="19"/>
        <v>51.26228355</v>
      </c>
      <c r="J84" s="88">
        <f t="shared" si="20"/>
        <v>108.93235254375</v>
      </c>
      <c r="K84" s="88">
        <f t="shared" si="21"/>
        <v>10.67964240625</v>
      </c>
      <c r="L84" s="88">
        <f t="shared" si="22"/>
        <v>20.308433571875003</v>
      </c>
      <c r="M84" s="88">
        <f t="shared" si="23"/>
        <v>1839.6606451156254</v>
      </c>
      <c r="N84" s="88">
        <f t="shared" si="24"/>
        <v>12067.382777881103</v>
      </c>
    </row>
    <row r="85" spans="2:14" ht="12.75">
      <c r="B85" s="91"/>
      <c r="C85" s="60"/>
      <c r="D85" s="98"/>
      <c r="E85" s="98"/>
      <c r="F85" s="92"/>
      <c r="G85" s="92"/>
      <c r="H85" s="183"/>
      <c r="I85" s="183"/>
      <c r="J85" s="183"/>
      <c r="K85" s="183"/>
      <c r="L85" s="183"/>
      <c r="M85" s="74"/>
      <c r="N85" s="88"/>
    </row>
    <row r="86" spans="2:14" ht="12.75">
      <c r="B86" s="76"/>
      <c r="C86" s="77"/>
      <c r="D86" s="293" t="s">
        <v>126</v>
      </c>
      <c r="E86" s="293"/>
      <c r="F86" s="293"/>
      <c r="G86" s="293"/>
      <c r="H86" s="77"/>
      <c r="I86" s="77"/>
      <c r="J86" s="77"/>
      <c r="K86" s="77"/>
      <c r="L86" s="77"/>
      <c r="M86" s="181"/>
      <c r="N86" s="88"/>
    </row>
    <row r="87" spans="2:14" ht="12.75">
      <c r="B87" s="91"/>
      <c r="C87" s="60"/>
      <c r="D87" s="182"/>
      <c r="E87" s="98"/>
      <c r="F87" s="92"/>
      <c r="G87" s="92"/>
      <c r="H87" s="183"/>
      <c r="I87" s="183"/>
      <c r="J87" s="183"/>
      <c r="K87" s="183"/>
      <c r="L87" s="183"/>
      <c r="M87" s="74"/>
      <c r="N87" s="88"/>
    </row>
    <row r="88" spans="2:14" ht="12.75">
      <c r="B88" s="90">
        <v>12</v>
      </c>
      <c r="C88" s="90"/>
      <c r="D88" s="90">
        <v>780</v>
      </c>
      <c r="E88" s="91">
        <v>642</v>
      </c>
      <c r="F88" s="86">
        <f aca="true" t="shared" si="25" ref="F88:F99">E88*PA/12</f>
        <v>2934.34125</v>
      </c>
      <c r="G88" s="87">
        <f aca="true" t="shared" si="26" ref="G88:G99">IF(E88&gt;298,INT(F88)/100,IRPLANCHER)</f>
        <v>29.34</v>
      </c>
      <c r="H88" s="88">
        <f aca="true" t="shared" si="27" ref="H88:H99">F88*pension</f>
        <v>230.34578812499998</v>
      </c>
      <c r="I88" s="88">
        <f aca="true" t="shared" si="28" ref="I88:I99">((F88+G88)*97/100)*C.S.G.N.D</f>
        <v>68.9944995</v>
      </c>
      <c r="J88" s="88">
        <f aca="true" t="shared" si="29" ref="J88:J99">(F88+G88)*97/100*C.S.G.D</f>
        <v>146.6133114375</v>
      </c>
      <c r="K88" s="88">
        <f aca="true" t="shared" si="30" ref="K88:K99">(F88+G88)*97/100*R.D.S</f>
        <v>14.3738540625</v>
      </c>
      <c r="L88" s="88">
        <f aca="true" t="shared" si="31" ref="L88:L99">IF((F88+G88)-H88&gt;Seuil*BRUT,((F88+G88)-H88)*1/100,0)</f>
        <v>27.33335461875</v>
      </c>
      <c r="M88" s="88">
        <f aca="true" t="shared" si="32" ref="M88:M99">(F88+G88)-(H88+I88+J88+K88+L88)</f>
        <v>2476.02044225625</v>
      </c>
      <c r="N88" s="88">
        <f aca="true" t="shared" si="33" ref="N88:N99">M88*6.55957</f>
        <v>16241.62941241083</v>
      </c>
    </row>
    <row r="89" spans="2:14" ht="12.75">
      <c r="B89" s="90">
        <v>11</v>
      </c>
      <c r="C89" s="90" t="s">
        <v>131</v>
      </c>
      <c r="D89" s="90">
        <v>759</v>
      </c>
      <c r="E89" s="91">
        <v>626</v>
      </c>
      <c r="F89" s="86">
        <f t="shared" si="25"/>
        <v>2861.21125</v>
      </c>
      <c r="G89" s="87">
        <f t="shared" si="26"/>
        <v>28.61</v>
      </c>
      <c r="H89" s="88">
        <f t="shared" si="27"/>
        <v>224.605083125</v>
      </c>
      <c r="I89" s="88">
        <f t="shared" si="28"/>
        <v>67.27503870000001</v>
      </c>
      <c r="J89" s="88">
        <f t="shared" si="29"/>
        <v>142.9594572375</v>
      </c>
      <c r="K89" s="88">
        <f t="shared" si="30"/>
        <v>14.015633062500001</v>
      </c>
      <c r="L89" s="88">
        <f t="shared" si="31"/>
        <v>26.65216166875</v>
      </c>
      <c r="M89" s="88">
        <f t="shared" si="32"/>
        <v>2414.31387620625</v>
      </c>
      <c r="N89" s="88">
        <f t="shared" si="33"/>
        <v>15836.86087294623</v>
      </c>
    </row>
    <row r="90" spans="2:14" ht="12.75">
      <c r="B90" s="90">
        <v>10</v>
      </c>
      <c r="C90" s="90" t="s">
        <v>132</v>
      </c>
      <c r="D90" s="90">
        <v>703</v>
      </c>
      <c r="E90" s="91">
        <v>584</v>
      </c>
      <c r="F90" s="86">
        <f t="shared" si="25"/>
        <v>2669.245</v>
      </c>
      <c r="G90" s="87">
        <f t="shared" si="26"/>
        <v>26.69</v>
      </c>
      <c r="H90" s="88">
        <f t="shared" si="27"/>
        <v>209.5357325</v>
      </c>
      <c r="I90" s="88">
        <f t="shared" si="28"/>
        <v>62.761366800000005</v>
      </c>
      <c r="J90" s="88">
        <f t="shared" si="29"/>
        <v>133.36790445</v>
      </c>
      <c r="K90" s="88">
        <f t="shared" si="30"/>
        <v>13.075284750000002</v>
      </c>
      <c r="L90" s="88">
        <f t="shared" si="31"/>
        <v>24.863992675</v>
      </c>
      <c r="M90" s="88">
        <f t="shared" si="32"/>
        <v>2252.330718825</v>
      </c>
      <c r="N90" s="88">
        <f t="shared" si="33"/>
        <v>14774.321013282906</v>
      </c>
    </row>
    <row r="91" spans="2:14" ht="12.75">
      <c r="B91" s="90">
        <v>9</v>
      </c>
      <c r="C91" s="90" t="s">
        <v>132</v>
      </c>
      <c r="D91" s="90">
        <v>653</v>
      </c>
      <c r="E91" s="91">
        <v>545</v>
      </c>
      <c r="F91" s="86">
        <f t="shared" si="25"/>
        <v>2490.990625</v>
      </c>
      <c r="G91" s="87">
        <f t="shared" si="26"/>
        <v>24.9</v>
      </c>
      <c r="H91" s="88">
        <f t="shared" si="27"/>
        <v>195.5427640625</v>
      </c>
      <c r="I91" s="88">
        <f t="shared" si="28"/>
        <v>58.56993375</v>
      </c>
      <c r="J91" s="88">
        <f t="shared" si="29"/>
        <v>124.46110921874998</v>
      </c>
      <c r="K91" s="88">
        <f t="shared" si="30"/>
        <v>12.20206953125</v>
      </c>
      <c r="L91" s="88">
        <f t="shared" si="31"/>
        <v>23.203478609375</v>
      </c>
      <c r="M91" s="88">
        <f t="shared" si="32"/>
        <v>2101.911269828125</v>
      </c>
      <c r="N91" s="88">
        <f t="shared" si="33"/>
        <v>13787.634108226475</v>
      </c>
    </row>
    <row r="92" spans="2:14" ht="12.75">
      <c r="B92" s="90">
        <v>8</v>
      </c>
      <c r="C92" s="90" t="s">
        <v>132</v>
      </c>
      <c r="D92" s="90">
        <v>625</v>
      </c>
      <c r="E92" s="91">
        <v>524</v>
      </c>
      <c r="F92" s="86">
        <f t="shared" si="25"/>
        <v>2395.0074999999997</v>
      </c>
      <c r="G92" s="87">
        <f t="shared" si="26"/>
        <v>23.95</v>
      </c>
      <c r="H92" s="88">
        <f t="shared" si="27"/>
        <v>188.00808874999998</v>
      </c>
      <c r="I92" s="88">
        <f t="shared" si="28"/>
        <v>56.313330599999986</v>
      </c>
      <c r="J92" s="88">
        <f t="shared" si="29"/>
        <v>119.66582752499997</v>
      </c>
      <c r="K92" s="88">
        <f t="shared" si="30"/>
        <v>11.731943874999997</v>
      </c>
      <c r="L92" s="88">
        <f t="shared" si="31"/>
        <v>22.309494112499998</v>
      </c>
      <c r="M92" s="88">
        <f t="shared" si="32"/>
        <v>2020.9288151374994</v>
      </c>
      <c r="N92" s="88">
        <f t="shared" si="33"/>
        <v>13256.424027911487</v>
      </c>
    </row>
    <row r="93" spans="2:14" ht="12.75">
      <c r="B93" s="90">
        <v>7</v>
      </c>
      <c r="C93" s="90" t="s">
        <v>132</v>
      </c>
      <c r="D93" s="90">
        <v>588</v>
      </c>
      <c r="E93" s="91">
        <v>496</v>
      </c>
      <c r="F93" s="86">
        <f t="shared" si="25"/>
        <v>2267.0299999999997</v>
      </c>
      <c r="G93" s="87">
        <f t="shared" si="26"/>
        <v>22.67</v>
      </c>
      <c r="H93" s="88">
        <f t="shared" si="27"/>
        <v>177.96185499999999</v>
      </c>
      <c r="I93" s="88">
        <f t="shared" si="28"/>
        <v>53.304216000000004</v>
      </c>
      <c r="J93" s="88">
        <f t="shared" si="29"/>
        <v>113.271459</v>
      </c>
      <c r="K93" s="88">
        <f t="shared" si="30"/>
        <v>11.105045</v>
      </c>
      <c r="L93" s="88">
        <f t="shared" si="31"/>
        <v>21.117381449999996</v>
      </c>
      <c r="M93" s="88">
        <f t="shared" si="32"/>
        <v>1912.94004355</v>
      </c>
      <c r="N93" s="88">
        <f t="shared" si="33"/>
        <v>12548.064121469273</v>
      </c>
    </row>
    <row r="94" spans="2:14" ht="12.75">
      <c r="B94" s="90">
        <v>6</v>
      </c>
      <c r="C94" s="90" t="s">
        <v>128</v>
      </c>
      <c r="D94" s="90">
        <v>542</v>
      </c>
      <c r="E94" s="91">
        <v>461</v>
      </c>
      <c r="F94" s="86">
        <f t="shared" si="25"/>
        <v>2107.058125</v>
      </c>
      <c r="G94" s="87">
        <f t="shared" si="26"/>
        <v>21.07</v>
      </c>
      <c r="H94" s="88">
        <f t="shared" si="27"/>
        <v>165.4040628125</v>
      </c>
      <c r="I94" s="88">
        <f t="shared" si="28"/>
        <v>49.542822750000006</v>
      </c>
      <c r="J94" s="88">
        <f t="shared" si="29"/>
        <v>105.27849834375</v>
      </c>
      <c r="K94" s="88">
        <f t="shared" si="30"/>
        <v>10.321421406250002</v>
      </c>
      <c r="L94" s="88">
        <f t="shared" si="31"/>
        <v>19.627240621875004</v>
      </c>
      <c r="M94" s="88">
        <f t="shared" si="32"/>
        <v>1777.9540790656251</v>
      </c>
      <c r="N94" s="88">
        <f t="shared" si="33"/>
        <v>11662.614238416503</v>
      </c>
    </row>
    <row r="95" spans="2:14" ht="12.75">
      <c r="B95" s="90">
        <v>5</v>
      </c>
      <c r="C95" s="90" t="s">
        <v>133</v>
      </c>
      <c r="D95" s="90">
        <v>500</v>
      </c>
      <c r="E95" s="91">
        <v>431</v>
      </c>
      <c r="F95" s="86">
        <f t="shared" si="25"/>
        <v>1969.939375</v>
      </c>
      <c r="G95" s="87">
        <f t="shared" si="26"/>
        <v>19.69</v>
      </c>
      <c r="H95" s="88">
        <f t="shared" si="27"/>
        <v>154.64024093749998</v>
      </c>
      <c r="I95" s="88">
        <f t="shared" si="28"/>
        <v>46.318571850000005</v>
      </c>
      <c r="J95" s="88">
        <f t="shared" si="29"/>
        <v>98.42696518125</v>
      </c>
      <c r="K95" s="88">
        <f t="shared" si="30"/>
        <v>9.64970246875</v>
      </c>
      <c r="L95" s="88">
        <f t="shared" si="31"/>
        <v>18.349891340625</v>
      </c>
      <c r="M95" s="88">
        <f t="shared" si="32"/>
        <v>1662.2440032218751</v>
      </c>
      <c r="N95" s="88">
        <f t="shared" si="33"/>
        <v>10903.605896214116</v>
      </c>
    </row>
    <row r="96" spans="2:14" ht="12.75">
      <c r="B96" s="90">
        <v>4</v>
      </c>
      <c r="C96" s="90" t="s">
        <v>133</v>
      </c>
      <c r="D96" s="90">
        <v>466</v>
      </c>
      <c r="E96" s="91">
        <v>408</v>
      </c>
      <c r="F96" s="86">
        <f t="shared" si="25"/>
        <v>1864.8149999999998</v>
      </c>
      <c r="G96" s="87">
        <f t="shared" si="26"/>
        <v>18.64</v>
      </c>
      <c r="H96" s="88">
        <f t="shared" si="27"/>
        <v>146.38797749999998</v>
      </c>
      <c r="I96" s="88">
        <f t="shared" si="28"/>
        <v>43.8468324</v>
      </c>
      <c r="J96" s="88">
        <f t="shared" si="29"/>
        <v>93.17451884999998</v>
      </c>
      <c r="K96" s="88">
        <f t="shared" si="30"/>
        <v>9.13475675</v>
      </c>
      <c r="L96" s="88">
        <f t="shared" si="31"/>
        <v>17.370670224999998</v>
      </c>
      <c r="M96" s="88">
        <f t="shared" si="32"/>
        <v>1573.540244275</v>
      </c>
      <c r="N96" s="88">
        <f t="shared" si="33"/>
        <v>10321.747380138962</v>
      </c>
    </row>
    <row r="97" spans="2:14" ht="12.75">
      <c r="B97" s="90">
        <v>3</v>
      </c>
      <c r="C97" s="90" t="s">
        <v>133</v>
      </c>
      <c r="D97" s="90">
        <v>442</v>
      </c>
      <c r="E97" s="91">
        <v>389</v>
      </c>
      <c r="F97" s="86">
        <f t="shared" si="25"/>
        <v>1777.9731249999998</v>
      </c>
      <c r="G97" s="87">
        <f t="shared" si="26"/>
        <v>17.77</v>
      </c>
      <c r="H97" s="88">
        <f t="shared" si="27"/>
        <v>139.57089031249998</v>
      </c>
      <c r="I97" s="88">
        <f t="shared" si="28"/>
        <v>41.80489995</v>
      </c>
      <c r="J97" s="88">
        <f t="shared" si="29"/>
        <v>88.83541239374999</v>
      </c>
      <c r="K97" s="88">
        <f t="shared" si="30"/>
        <v>8.709354156249999</v>
      </c>
      <c r="L97" s="88">
        <f t="shared" si="31"/>
        <v>16.561722346874998</v>
      </c>
      <c r="M97" s="88">
        <f t="shared" si="32"/>
        <v>1500.2608458406248</v>
      </c>
      <c r="N97" s="88">
        <f t="shared" si="33"/>
        <v>9841.066036550787</v>
      </c>
    </row>
    <row r="98" spans="2:14" ht="12.75">
      <c r="B98" s="90">
        <v>2</v>
      </c>
      <c r="C98" s="90" t="s">
        <v>130</v>
      </c>
      <c r="D98" s="90">
        <v>423</v>
      </c>
      <c r="E98" s="91">
        <v>376</v>
      </c>
      <c r="F98" s="86">
        <f t="shared" si="25"/>
        <v>1718.555</v>
      </c>
      <c r="G98" s="87">
        <f t="shared" si="26"/>
        <v>17.18</v>
      </c>
      <c r="H98" s="88">
        <f t="shared" si="27"/>
        <v>134.9065675</v>
      </c>
      <c r="I98" s="88">
        <f t="shared" si="28"/>
        <v>40.4079108</v>
      </c>
      <c r="J98" s="88">
        <f t="shared" si="29"/>
        <v>85.86681045</v>
      </c>
      <c r="K98" s="88">
        <f t="shared" si="30"/>
        <v>8.41831475</v>
      </c>
      <c r="L98" s="88">
        <f t="shared" si="31"/>
        <v>16.008284325</v>
      </c>
      <c r="M98" s="88">
        <f t="shared" si="32"/>
        <v>1450.127112175</v>
      </c>
      <c r="N98" s="88">
        <f t="shared" si="33"/>
        <v>9512.210301209765</v>
      </c>
    </row>
    <row r="99" spans="2:14" ht="12.75">
      <c r="B99" s="63">
        <v>1</v>
      </c>
      <c r="C99" s="63" t="s">
        <v>130</v>
      </c>
      <c r="D99" s="63">
        <v>379</v>
      </c>
      <c r="E99" s="64">
        <v>349</v>
      </c>
      <c r="F99" s="122">
        <f t="shared" si="25"/>
        <v>1595.148125</v>
      </c>
      <c r="G99" s="87">
        <f t="shared" si="26"/>
        <v>15.95</v>
      </c>
      <c r="H99" s="123">
        <f t="shared" si="27"/>
        <v>125.21912781249999</v>
      </c>
      <c r="I99" s="123">
        <f t="shared" si="28"/>
        <v>37.506364350000005</v>
      </c>
      <c r="J99" s="123">
        <f t="shared" si="29"/>
        <v>79.70102424375</v>
      </c>
      <c r="K99" s="123">
        <f t="shared" si="30"/>
        <v>7.813825906250001</v>
      </c>
      <c r="L99" s="123">
        <f t="shared" si="31"/>
        <v>14.858789971875002</v>
      </c>
      <c r="M99" s="123">
        <f t="shared" si="32"/>
        <v>1345.998992715625</v>
      </c>
      <c r="N99" s="123">
        <f t="shared" si="33"/>
        <v>8829.174612647632</v>
      </c>
    </row>
    <row r="100" spans="2:13" ht="12.75">
      <c r="B100" s="5" t="str">
        <f>FORMULES!E5</f>
        <v> -- Indemnité  de  Résidence  plancher  INM  298 ----- Prix point mensuel net : 3,857 euros (I.R. non comprise)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206"/>
    </row>
    <row r="101" spans="2:13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38"/>
    </row>
    <row r="102" spans="2:13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38"/>
    </row>
    <row r="103" spans="2:13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38"/>
    </row>
    <row r="104" spans="2:13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38"/>
    </row>
    <row r="105" spans="2:13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46"/>
    </row>
    <row r="106" spans="2:13" ht="18">
      <c r="B106" s="205"/>
      <c r="C106" s="303" t="s">
        <v>125</v>
      </c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</row>
    <row r="107" spans="2:13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38"/>
    </row>
    <row r="108" spans="2:13" ht="12.75">
      <c r="B108" s="41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</row>
    <row r="109" spans="6:13" ht="12.75">
      <c r="F109" s="41"/>
      <c r="G109" s="41"/>
      <c r="H109" s="41"/>
      <c r="I109" s="41"/>
      <c r="J109" s="41"/>
      <c r="K109" s="41"/>
      <c r="L109" s="41"/>
      <c r="M109" s="41"/>
    </row>
    <row r="110" spans="3:13" ht="12.75" customHeight="1">
      <c r="C110" s="291" t="s">
        <v>67</v>
      </c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</row>
    <row r="111" spans="6:13" ht="12.75">
      <c r="F111" s="41"/>
      <c r="G111" s="41"/>
      <c r="H111" s="41"/>
      <c r="I111" s="41"/>
      <c r="J111" s="41"/>
      <c r="K111" s="41"/>
      <c r="L111" s="41"/>
      <c r="M111" s="41"/>
    </row>
    <row r="112" spans="3:13" ht="12.75"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2:13" ht="12.75">
      <c r="B113" s="5"/>
      <c r="C113" s="5"/>
      <c r="D113" s="5"/>
      <c r="E113" s="5"/>
      <c r="F113" s="5"/>
      <c r="G113" s="5"/>
      <c r="H113" s="304" t="s">
        <v>36</v>
      </c>
      <c r="I113" s="304"/>
      <c r="J113" s="304"/>
      <c r="K113" s="304"/>
      <c r="L113" s="203"/>
      <c r="M113" s="44">
        <f>DATE</f>
        <v>39722</v>
      </c>
    </row>
    <row r="114" spans="2:13" ht="12.75">
      <c r="B114" s="297" t="s">
        <v>126</v>
      </c>
      <c r="C114" s="297"/>
      <c r="D114" s="297"/>
      <c r="E114" s="297"/>
      <c r="F114" s="197"/>
      <c r="G114" s="197"/>
      <c r="H114" s="198"/>
      <c r="I114" s="176"/>
      <c r="J114" s="176"/>
      <c r="K114" s="176"/>
      <c r="L114" s="176"/>
      <c r="M114" s="48"/>
    </row>
    <row r="115" spans="2:13" ht="12.75">
      <c r="B115" s="177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74"/>
    </row>
    <row r="116" spans="2:14" ht="12.75">
      <c r="B116" s="177"/>
      <c r="C116" s="110"/>
      <c r="D116" s="5"/>
      <c r="E116" s="5"/>
      <c r="F116" s="52" t="s">
        <v>37</v>
      </c>
      <c r="G116" s="52"/>
      <c r="H116" s="53"/>
      <c r="I116" s="53"/>
      <c r="J116" s="53"/>
      <c r="K116" s="53"/>
      <c r="L116" s="54"/>
      <c r="M116" s="55" t="s">
        <v>37</v>
      </c>
      <c r="N116" s="56" t="s">
        <v>38</v>
      </c>
    </row>
    <row r="117" spans="2:14" ht="12.75">
      <c r="B117" s="57" t="s">
        <v>39</v>
      </c>
      <c r="C117" s="57" t="s">
        <v>87</v>
      </c>
      <c r="D117" s="57" t="s">
        <v>20</v>
      </c>
      <c r="E117" s="58" t="s">
        <v>21</v>
      </c>
      <c r="F117" s="59" t="s">
        <v>41</v>
      </c>
      <c r="G117" s="59" t="s">
        <v>124</v>
      </c>
      <c r="H117" s="130" t="s">
        <v>4</v>
      </c>
      <c r="I117" s="57" t="s">
        <v>42</v>
      </c>
      <c r="J117" s="57" t="s">
        <v>42</v>
      </c>
      <c r="K117" s="57" t="s">
        <v>43</v>
      </c>
      <c r="L117" s="57" t="s">
        <v>44</v>
      </c>
      <c r="M117" s="61" t="s">
        <v>45</v>
      </c>
      <c r="N117" s="62" t="s">
        <v>46</v>
      </c>
    </row>
    <row r="118" spans="2:14" ht="12.75">
      <c r="B118" s="63"/>
      <c r="C118" s="63" t="s">
        <v>47</v>
      </c>
      <c r="D118" s="63"/>
      <c r="E118" s="64"/>
      <c r="F118" s="65" t="s">
        <v>48</v>
      </c>
      <c r="G118" s="65"/>
      <c r="H118" s="66">
        <v>0.0785</v>
      </c>
      <c r="I118" s="67">
        <v>0.024</v>
      </c>
      <c r="J118" s="67">
        <v>0.051</v>
      </c>
      <c r="K118" s="67">
        <v>0.005</v>
      </c>
      <c r="L118" s="67">
        <v>0.01</v>
      </c>
      <c r="M118" s="68" t="s">
        <v>48</v>
      </c>
      <c r="N118" s="69"/>
    </row>
    <row r="119" spans="2:14" ht="12.75">
      <c r="B119" s="91"/>
      <c r="C119" s="60"/>
      <c r="D119" s="98"/>
      <c r="E119" s="98"/>
      <c r="F119" s="178"/>
      <c r="G119" s="178"/>
      <c r="H119" s="179"/>
      <c r="I119" s="179"/>
      <c r="J119" s="179"/>
      <c r="K119" s="179"/>
      <c r="L119" s="179"/>
      <c r="M119" s="180"/>
      <c r="N119" s="75"/>
    </row>
    <row r="120" spans="2:14" ht="12.75">
      <c r="B120" s="76"/>
      <c r="C120" s="77"/>
      <c r="D120" s="293" t="s">
        <v>127</v>
      </c>
      <c r="E120" s="293"/>
      <c r="F120" s="293"/>
      <c r="G120" s="293"/>
      <c r="H120" s="293"/>
      <c r="I120" s="293"/>
      <c r="J120" s="293"/>
      <c r="K120" s="293"/>
      <c r="L120" s="79"/>
      <c r="M120" s="181"/>
      <c r="N120" s="88"/>
    </row>
    <row r="121" spans="2:14" ht="12.75">
      <c r="B121" s="90">
        <v>4</v>
      </c>
      <c r="C121" s="90"/>
      <c r="D121" s="90">
        <v>966</v>
      </c>
      <c r="E121" s="91">
        <v>783</v>
      </c>
      <c r="F121" s="86">
        <f>E121*PA/12</f>
        <v>3578.799375</v>
      </c>
      <c r="G121" s="87">
        <f>IF(E121&gt;298,INT(F121)/100*3,IRPLANCHER3)</f>
        <v>107.34</v>
      </c>
      <c r="H121" s="88">
        <f>F121*pension</f>
        <v>280.9357509375</v>
      </c>
      <c r="I121" s="88">
        <f>((F121+G121)*97/100)*C.S.G.N.D</f>
        <v>85.81332465000001</v>
      </c>
      <c r="J121" s="88">
        <f>(F121+G121)*97/100*C.S.G.D</f>
        <v>182.35331488125001</v>
      </c>
      <c r="K121" s="88">
        <f>(F121+G121)*97/100*R.D.S</f>
        <v>17.87777596875</v>
      </c>
      <c r="L121" s="88">
        <f>IF((F121+G121)-H121&gt;Seuil*BRUT,((F121+G121)-H121)*1/100,0)</f>
        <v>34.052036240625</v>
      </c>
      <c r="M121" s="88">
        <f>(F121+G121)-(H121+I121+J121+K121+L121)</f>
        <v>3085.107172321875</v>
      </c>
      <c r="N121" s="88">
        <f>M121*6.55957</f>
        <v>20236.9764543474</v>
      </c>
    </row>
    <row r="122" spans="2:14" ht="12.75">
      <c r="B122" s="90">
        <v>3</v>
      </c>
      <c r="C122" s="90" t="s">
        <v>132</v>
      </c>
      <c r="D122" s="90">
        <v>935</v>
      </c>
      <c r="E122" s="91">
        <v>760</v>
      </c>
      <c r="F122" s="86">
        <f>E122*PA/12</f>
        <v>3473.6749999999997</v>
      </c>
      <c r="G122" s="87">
        <f>IF(E122&gt;298,INT(F122)/100*3,IRPLANCHER3)</f>
        <v>104.19</v>
      </c>
      <c r="H122" s="88">
        <f>F122*pension</f>
        <v>272.68348749999996</v>
      </c>
      <c r="I122" s="88">
        <f>((F122+G122)*97/100)*C.S.G.N.D</f>
        <v>83.29269719999999</v>
      </c>
      <c r="J122" s="88">
        <f>(F122+G122)*97/100*C.S.G.D</f>
        <v>176.99698154999996</v>
      </c>
      <c r="K122" s="88">
        <f>(F122+G122)*97/100*R.D.S</f>
        <v>17.35264525</v>
      </c>
      <c r="L122" s="88">
        <f>IF((F122+G122)-H122&gt;Seuil*BRUT,((F122+G122)-H122)*1/100,0)</f>
        <v>33.051815125</v>
      </c>
      <c r="M122" s="88">
        <f>(F122+G122)-(H122+I122+J122+K122+L122)</f>
        <v>2994.487373375</v>
      </c>
      <c r="N122" s="88">
        <f>M122*6.55957</f>
        <v>19642.54953976945</v>
      </c>
    </row>
    <row r="123" spans="2:14" ht="12.75">
      <c r="B123" s="90">
        <v>2</v>
      </c>
      <c r="C123" s="90" t="s">
        <v>132</v>
      </c>
      <c r="D123" s="90">
        <v>895</v>
      </c>
      <c r="E123" s="91">
        <v>729</v>
      </c>
      <c r="F123" s="86">
        <f>E123*PA/12</f>
        <v>3331.985625</v>
      </c>
      <c r="G123" s="87">
        <f>IF(E123&gt;298,INT(F123)/100*3,IRPLANCHER3)</f>
        <v>99.93</v>
      </c>
      <c r="H123" s="88">
        <f>F123*pension</f>
        <v>261.5608715625</v>
      </c>
      <c r="I123" s="88">
        <f>((F123+G123)*97/100)*C.S.G.N.D</f>
        <v>79.89499574999999</v>
      </c>
      <c r="J123" s="88">
        <f>(F123+G123)*97/100*C.S.G.D</f>
        <v>169.77686596874997</v>
      </c>
      <c r="K123" s="88">
        <f>(F123+G123)*97/100*R.D.S</f>
        <v>16.64479078125</v>
      </c>
      <c r="L123" s="88">
        <f>IF((F123+G123)-H123&gt;Seuil*BRUT,((F123+G123)-H123)*1/100,0)</f>
        <v>31.703547534374998</v>
      </c>
      <c r="M123" s="88">
        <f>(F123+G123)-(H123+I123+J123+K123+L123)</f>
        <v>2872.3345534031246</v>
      </c>
      <c r="N123" s="88">
        <f>M123*6.55957</f>
        <v>18841.279566466532</v>
      </c>
    </row>
    <row r="124" spans="2:14" ht="12.75">
      <c r="B124" s="90">
        <v>1</v>
      </c>
      <c r="C124" s="90" t="s">
        <v>128</v>
      </c>
      <c r="D124" s="90">
        <v>852</v>
      </c>
      <c r="E124" s="91">
        <v>696</v>
      </c>
      <c r="F124" s="86">
        <f>E124*PA/12</f>
        <v>3181.155</v>
      </c>
      <c r="G124" s="87">
        <f>IF(E124&gt;298,INT(F124)/100*3,IRPLANCHER3)</f>
        <v>95.42999999999999</v>
      </c>
      <c r="H124" s="88">
        <f>F124*pension</f>
        <v>249.72066750000002</v>
      </c>
      <c r="I124" s="88">
        <f>((F124+G124)*97/100)*C.S.G.N.D</f>
        <v>76.2788988</v>
      </c>
      <c r="J124" s="88">
        <f>(F124+G124)*97/100*C.S.G.D</f>
        <v>162.09265994999998</v>
      </c>
      <c r="K124" s="88">
        <f>(F124+G124)*97/100*R.D.S</f>
        <v>15.89143725</v>
      </c>
      <c r="L124" s="88">
        <f>IF((F124+G124)-H124&gt;Seuil*BRUT,((F124+G124)-H124)*1/100,0)</f>
        <v>30.268643325</v>
      </c>
      <c r="M124" s="88">
        <f>(F124+G124)-(H124+I124+J124+K124+L124)</f>
        <v>2742.332693175</v>
      </c>
      <c r="N124" s="88">
        <f>M124*6.55957</f>
        <v>17988.523264169933</v>
      </c>
    </row>
    <row r="125" spans="2:14" ht="12.75">
      <c r="B125" s="91"/>
      <c r="C125" s="60"/>
      <c r="D125" s="200"/>
      <c r="E125" s="98"/>
      <c r="F125" s="93"/>
      <c r="G125" s="93"/>
      <c r="H125" s="183"/>
      <c r="I125" s="183"/>
      <c r="J125" s="183"/>
      <c r="K125" s="183"/>
      <c r="L125" s="183"/>
      <c r="M125" s="74"/>
      <c r="N125" s="88"/>
    </row>
    <row r="126" spans="2:14" ht="12.75">
      <c r="B126" s="76"/>
      <c r="C126" s="77"/>
      <c r="D126" s="293" t="s">
        <v>135</v>
      </c>
      <c r="E126" s="293"/>
      <c r="F126" s="293"/>
      <c r="G126" s="293"/>
      <c r="H126" s="293"/>
      <c r="I126" s="293"/>
      <c r="J126" s="293"/>
      <c r="K126" s="94"/>
      <c r="L126" s="94"/>
      <c r="M126" s="181"/>
      <c r="N126" s="88"/>
    </row>
    <row r="127" spans="2:14" ht="12.75">
      <c r="B127" s="91"/>
      <c r="C127" s="60"/>
      <c r="D127" s="182"/>
      <c r="E127" s="98"/>
      <c r="F127" s="93"/>
      <c r="G127" s="93"/>
      <c r="H127" s="183"/>
      <c r="I127" s="183"/>
      <c r="J127" s="183"/>
      <c r="K127" s="183"/>
      <c r="L127" s="183"/>
      <c r="M127" s="74"/>
      <c r="N127" s="88"/>
    </row>
    <row r="128" spans="2:14" ht="12.75">
      <c r="B128" s="90">
        <v>6</v>
      </c>
      <c r="C128" s="90"/>
      <c r="D128" s="90">
        <v>821</v>
      </c>
      <c r="E128" s="91">
        <v>673</v>
      </c>
      <c r="F128" s="86">
        <f aca="true" t="shared" si="34" ref="F128:F133">E128*PA/12</f>
        <v>3076.030625</v>
      </c>
      <c r="G128" s="87">
        <f aca="true" t="shared" si="35" ref="G128:G133">IF(E128&gt;298,INT(F128)/100*3,IRPLANCHER3)</f>
        <v>92.28</v>
      </c>
      <c r="H128" s="88">
        <f aca="true" t="shared" si="36" ref="H128:H133">F128*pension</f>
        <v>241.46840406249999</v>
      </c>
      <c r="I128" s="88">
        <f aca="true" t="shared" si="37" ref="I128:I133">((F128+G128)*97/100)*C.S.G.N.D</f>
        <v>73.75827135</v>
      </c>
      <c r="J128" s="88">
        <f aca="true" t="shared" si="38" ref="J128:J133">(F128+G128)*97/100*C.S.G.D</f>
        <v>156.73632661874998</v>
      </c>
      <c r="K128" s="88">
        <f aca="true" t="shared" si="39" ref="K128:K133">(F128+G128)*97/100*R.D.S</f>
        <v>15.36630653125</v>
      </c>
      <c r="L128" s="88">
        <f aca="true" t="shared" si="40" ref="L128:L133">IF((F128+G128)-H128&gt;Seuil*BRUT,((F128+G128)-H128)*1/100,0)</f>
        <v>29.268422209375004</v>
      </c>
      <c r="M128" s="88">
        <f aca="true" t="shared" si="41" ref="M128:M133">(F128+G128)-(H128+I128+J128+K128+L128)</f>
        <v>2651.712894228125</v>
      </c>
      <c r="N128" s="88">
        <f aca="true" t="shared" si="42" ref="N128:N133">M128*6.55957</f>
        <v>17394.096349591982</v>
      </c>
    </row>
    <row r="129" spans="2:14" ht="12.75">
      <c r="B129" s="90">
        <v>5</v>
      </c>
      <c r="C129" s="90" t="s">
        <v>132</v>
      </c>
      <c r="D129" s="90">
        <v>759</v>
      </c>
      <c r="E129" s="91">
        <v>626</v>
      </c>
      <c r="F129" s="86">
        <f t="shared" si="34"/>
        <v>2861.21125</v>
      </c>
      <c r="G129" s="87">
        <f t="shared" si="35"/>
        <v>85.83</v>
      </c>
      <c r="H129" s="88">
        <f t="shared" si="36"/>
        <v>224.605083125</v>
      </c>
      <c r="I129" s="88">
        <f t="shared" si="37"/>
        <v>68.60712029999999</v>
      </c>
      <c r="J129" s="88">
        <f t="shared" si="38"/>
        <v>145.79013063749997</v>
      </c>
      <c r="K129" s="88">
        <f t="shared" si="39"/>
        <v>14.293150062499999</v>
      </c>
      <c r="L129" s="88">
        <f t="shared" si="40"/>
        <v>27.22436166875</v>
      </c>
      <c r="M129" s="88">
        <f t="shared" si="41"/>
        <v>2466.52140420625</v>
      </c>
      <c r="N129" s="88">
        <f t="shared" si="42"/>
        <v>16179.31980738919</v>
      </c>
    </row>
    <row r="130" spans="2:14" ht="12.75">
      <c r="B130" s="90">
        <v>4</v>
      </c>
      <c r="C130" s="90" t="s">
        <v>97</v>
      </c>
      <c r="D130" s="90">
        <v>712</v>
      </c>
      <c r="E130" s="91">
        <v>590</v>
      </c>
      <c r="F130" s="86">
        <f t="shared" si="34"/>
        <v>2696.66875</v>
      </c>
      <c r="G130" s="87">
        <f t="shared" si="35"/>
        <v>80.88</v>
      </c>
      <c r="H130" s="88">
        <f t="shared" si="36"/>
        <v>211.688496875</v>
      </c>
      <c r="I130" s="88">
        <f t="shared" si="37"/>
        <v>64.6613349</v>
      </c>
      <c r="J130" s="88">
        <f t="shared" si="38"/>
        <v>137.4053366625</v>
      </c>
      <c r="K130" s="88">
        <f t="shared" si="39"/>
        <v>13.471111437500001</v>
      </c>
      <c r="L130" s="88">
        <f t="shared" si="40"/>
        <v>25.658602531249997</v>
      </c>
      <c r="M130" s="88">
        <f t="shared" si="41"/>
        <v>2324.66386759375</v>
      </c>
      <c r="N130" s="88">
        <f t="shared" si="42"/>
        <v>15248.795365951935</v>
      </c>
    </row>
    <row r="131" spans="2:14" ht="12.75">
      <c r="B131" s="90">
        <v>3</v>
      </c>
      <c r="C131" s="90" t="s">
        <v>97</v>
      </c>
      <c r="D131" s="90">
        <v>660</v>
      </c>
      <c r="E131" s="91">
        <v>551</v>
      </c>
      <c r="F131" s="86">
        <f t="shared" si="34"/>
        <v>2518.414375</v>
      </c>
      <c r="G131" s="87">
        <f t="shared" si="35"/>
        <v>75.53999999999999</v>
      </c>
      <c r="H131" s="88">
        <f t="shared" si="36"/>
        <v>197.6955284375</v>
      </c>
      <c r="I131" s="88">
        <f t="shared" si="37"/>
        <v>60.38725784999999</v>
      </c>
      <c r="J131" s="88">
        <f t="shared" si="38"/>
        <v>128.32292293124996</v>
      </c>
      <c r="K131" s="88">
        <f t="shared" si="39"/>
        <v>12.580678718749999</v>
      </c>
      <c r="L131" s="88">
        <f t="shared" si="40"/>
        <v>23.962588465625</v>
      </c>
      <c r="M131" s="88">
        <f t="shared" si="41"/>
        <v>2171.005398596875</v>
      </c>
      <c r="N131" s="88">
        <f t="shared" si="42"/>
        <v>14240.861882474102</v>
      </c>
    </row>
    <row r="132" spans="2:14" ht="12.75">
      <c r="B132" s="90">
        <v>2</v>
      </c>
      <c r="C132" s="90" t="s">
        <v>97</v>
      </c>
      <c r="D132" s="90">
        <v>616</v>
      </c>
      <c r="E132" s="91">
        <v>517</v>
      </c>
      <c r="F132" s="86">
        <f t="shared" si="34"/>
        <v>2363.013125</v>
      </c>
      <c r="G132" s="87">
        <f t="shared" si="35"/>
        <v>70.89</v>
      </c>
      <c r="H132" s="88">
        <f t="shared" si="36"/>
        <v>185.4965303125</v>
      </c>
      <c r="I132" s="88">
        <f t="shared" si="37"/>
        <v>56.66126475</v>
      </c>
      <c r="J132" s="88">
        <f t="shared" si="38"/>
        <v>120.40518759375</v>
      </c>
      <c r="K132" s="88">
        <f t="shared" si="39"/>
        <v>11.804430156250001</v>
      </c>
      <c r="L132" s="88">
        <f t="shared" si="40"/>
        <v>22.484065946875</v>
      </c>
      <c r="M132" s="88">
        <f t="shared" si="41"/>
        <v>2037.051646240625</v>
      </c>
      <c r="N132" s="88">
        <f t="shared" si="42"/>
        <v>13362.182867130616</v>
      </c>
    </row>
    <row r="133" spans="2:14" ht="12.75">
      <c r="B133" s="90">
        <v>1</v>
      </c>
      <c r="C133" s="90" t="s">
        <v>130</v>
      </c>
      <c r="D133" s="90">
        <v>563</v>
      </c>
      <c r="E133" s="91">
        <v>477</v>
      </c>
      <c r="F133" s="86">
        <f t="shared" si="34"/>
        <v>2180.188125</v>
      </c>
      <c r="G133" s="87">
        <f t="shared" si="35"/>
        <v>65.4</v>
      </c>
      <c r="H133" s="88">
        <f t="shared" si="36"/>
        <v>171.14476781250002</v>
      </c>
      <c r="I133" s="88">
        <f t="shared" si="37"/>
        <v>52.27729155000001</v>
      </c>
      <c r="J133" s="88">
        <f t="shared" si="38"/>
        <v>111.08924454375001</v>
      </c>
      <c r="K133" s="88">
        <f t="shared" si="39"/>
        <v>10.891102406250003</v>
      </c>
      <c r="L133" s="88">
        <f t="shared" si="40"/>
        <v>20.744433571875003</v>
      </c>
      <c r="M133" s="88">
        <f t="shared" si="41"/>
        <v>1879.4412851156253</v>
      </c>
      <c r="N133" s="88">
        <f t="shared" si="42"/>
        <v>12328.326670605902</v>
      </c>
    </row>
    <row r="134" spans="2:14" ht="12.75">
      <c r="B134" s="91"/>
      <c r="C134" s="60"/>
      <c r="D134" s="98"/>
      <c r="E134" s="98"/>
      <c r="F134" s="92"/>
      <c r="G134" s="92"/>
      <c r="H134" s="183"/>
      <c r="I134" s="183"/>
      <c r="J134" s="183"/>
      <c r="K134" s="183"/>
      <c r="L134" s="183"/>
      <c r="M134" s="74"/>
      <c r="N134" s="88"/>
    </row>
    <row r="135" spans="2:14" ht="12.75">
      <c r="B135" s="76"/>
      <c r="C135" s="77"/>
      <c r="D135" s="293" t="s">
        <v>126</v>
      </c>
      <c r="E135" s="293"/>
      <c r="F135" s="293"/>
      <c r="G135" s="293"/>
      <c r="H135" s="77"/>
      <c r="I135" s="77"/>
      <c r="J135" s="77"/>
      <c r="K135" s="77"/>
      <c r="L135" s="77"/>
      <c r="M135" s="181"/>
      <c r="N135" s="88"/>
    </row>
    <row r="136" spans="2:14" ht="12.75">
      <c r="B136" s="91"/>
      <c r="C136" s="60"/>
      <c r="D136" s="182"/>
      <c r="E136" s="98"/>
      <c r="F136" s="92"/>
      <c r="G136" s="92"/>
      <c r="H136" s="183"/>
      <c r="I136" s="183"/>
      <c r="J136" s="183"/>
      <c r="K136" s="183"/>
      <c r="L136" s="183"/>
      <c r="M136" s="74"/>
      <c r="N136" s="88"/>
    </row>
    <row r="137" spans="2:14" ht="12.75">
      <c r="B137" s="90">
        <v>12</v>
      </c>
      <c r="C137" s="90"/>
      <c r="D137" s="90">
        <v>780</v>
      </c>
      <c r="E137" s="91">
        <v>642</v>
      </c>
      <c r="F137" s="86">
        <f aca="true" t="shared" si="43" ref="F137:F148">E137*PA/12</f>
        <v>2934.34125</v>
      </c>
      <c r="G137" s="87">
        <f aca="true" t="shared" si="44" ref="G137:G148">IF(E137&gt;298,INT(F137)/100*3,IRPLANCHER3)</f>
        <v>88.02</v>
      </c>
      <c r="H137" s="88">
        <f aca="true" t="shared" si="45" ref="H137:H148">F137*pension</f>
        <v>230.34578812499998</v>
      </c>
      <c r="I137" s="88">
        <f aca="true" t="shared" si="46" ref="I137:I148">((F137+G137)*97/100)*C.S.G.N.D</f>
        <v>70.3605699</v>
      </c>
      <c r="J137" s="88">
        <f aca="true" t="shared" si="47" ref="J137:J148">(F137+G137)*97/100*C.S.G.D</f>
        <v>149.5162110375</v>
      </c>
      <c r="K137" s="88">
        <f aca="true" t="shared" si="48" ref="K137:K148">(F137+G137)*97/100*R.D.S</f>
        <v>14.6584520625</v>
      </c>
      <c r="L137" s="88">
        <f aca="true" t="shared" si="49" ref="L137:L148">IF((F137+G137)-H137&gt;Seuil*BRUT,((F137+G137)-H137)*1/100,0)</f>
        <v>27.920154618749997</v>
      </c>
      <c r="M137" s="88">
        <f aca="true" t="shared" si="50" ref="M137:M148">(F137+G137)-(H137+I137+J137+K137+L137)</f>
        <v>2529.56007425625</v>
      </c>
      <c r="N137" s="88">
        <f aca="true" t="shared" si="51" ref="N137:N148">M137*6.55957</f>
        <v>16592.82637628907</v>
      </c>
    </row>
    <row r="138" spans="2:14" ht="12.75">
      <c r="B138" s="90">
        <v>11</v>
      </c>
      <c r="C138" s="90" t="s">
        <v>131</v>
      </c>
      <c r="D138" s="90">
        <v>759</v>
      </c>
      <c r="E138" s="91">
        <v>626</v>
      </c>
      <c r="F138" s="86">
        <f t="shared" si="43"/>
        <v>2861.21125</v>
      </c>
      <c r="G138" s="87">
        <f t="shared" si="44"/>
        <v>85.83</v>
      </c>
      <c r="H138" s="88">
        <f t="shared" si="45"/>
        <v>224.605083125</v>
      </c>
      <c r="I138" s="88">
        <f t="shared" si="46"/>
        <v>68.60712029999999</v>
      </c>
      <c r="J138" s="88">
        <f t="shared" si="47"/>
        <v>145.79013063749997</v>
      </c>
      <c r="K138" s="88">
        <f t="shared" si="48"/>
        <v>14.293150062499999</v>
      </c>
      <c r="L138" s="88">
        <f t="shared" si="49"/>
        <v>27.22436166875</v>
      </c>
      <c r="M138" s="88">
        <f t="shared" si="50"/>
        <v>2466.52140420625</v>
      </c>
      <c r="N138" s="88">
        <f t="shared" si="51"/>
        <v>16179.31980738919</v>
      </c>
    </row>
    <row r="139" spans="2:14" ht="12.75">
      <c r="B139" s="90">
        <v>10</v>
      </c>
      <c r="C139" s="90" t="s">
        <v>132</v>
      </c>
      <c r="D139" s="90">
        <v>703</v>
      </c>
      <c r="E139" s="91">
        <v>584</v>
      </c>
      <c r="F139" s="86">
        <f t="shared" si="43"/>
        <v>2669.245</v>
      </c>
      <c r="G139" s="87">
        <f t="shared" si="44"/>
        <v>80.07000000000001</v>
      </c>
      <c r="H139" s="88">
        <f t="shared" si="45"/>
        <v>209.5357325</v>
      </c>
      <c r="I139" s="88">
        <f t="shared" si="46"/>
        <v>64.0040532</v>
      </c>
      <c r="J139" s="88">
        <f t="shared" si="47"/>
        <v>136.00861304999998</v>
      </c>
      <c r="K139" s="88">
        <f t="shared" si="48"/>
        <v>13.334177749999998</v>
      </c>
      <c r="L139" s="88">
        <f t="shared" si="49"/>
        <v>25.397792675</v>
      </c>
      <c r="M139" s="88">
        <f t="shared" si="50"/>
        <v>2301.034630825</v>
      </c>
      <c r="N139" s="88">
        <f t="shared" si="51"/>
        <v>15093.797733320745</v>
      </c>
    </row>
    <row r="140" spans="2:14" ht="12.75">
      <c r="B140" s="90">
        <v>9</v>
      </c>
      <c r="C140" s="90" t="s">
        <v>132</v>
      </c>
      <c r="D140" s="90">
        <v>653</v>
      </c>
      <c r="E140" s="91">
        <v>545</v>
      </c>
      <c r="F140" s="86">
        <f t="shared" si="43"/>
        <v>2490.990625</v>
      </c>
      <c r="G140" s="87">
        <f t="shared" si="44"/>
        <v>74.69999999999999</v>
      </c>
      <c r="H140" s="88">
        <f t="shared" si="45"/>
        <v>195.5427640625</v>
      </c>
      <c r="I140" s="88">
        <f t="shared" si="46"/>
        <v>59.72927775</v>
      </c>
      <c r="J140" s="88">
        <f t="shared" si="47"/>
        <v>126.92471521874998</v>
      </c>
      <c r="K140" s="88">
        <f t="shared" si="48"/>
        <v>12.44359953125</v>
      </c>
      <c r="L140" s="88">
        <f t="shared" si="49"/>
        <v>23.701478609375</v>
      </c>
      <c r="M140" s="88">
        <f t="shared" si="50"/>
        <v>2147.3487898281246</v>
      </c>
      <c r="N140" s="88">
        <f t="shared" si="51"/>
        <v>14085.684701292872</v>
      </c>
    </row>
    <row r="141" spans="2:14" ht="12.75">
      <c r="B141" s="90">
        <v>8</v>
      </c>
      <c r="C141" s="90" t="s">
        <v>132</v>
      </c>
      <c r="D141" s="90">
        <v>625</v>
      </c>
      <c r="E141" s="91">
        <v>524</v>
      </c>
      <c r="F141" s="86">
        <f t="shared" si="43"/>
        <v>2395.0074999999997</v>
      </c>
      <c r="G141" s="87">
        <f t="shared" si="44"/>
        <v>71.85</v>
      </c>
      <c r="H141" s="88">
        <f t="shared" si="45"/>
        <v>188.00808874999998</v>
      </c>
      <c r="I141" s="88">
        <f t="shared" si="46"/>
        <v>57.42844259999999</v>
      </c>
      <c r="J141" s="88">
        <f t="shared" si="47"/>
        <v>122.03544052499997</v>
      </c>
      <c r="K141" s="88">
        <f t="shared" si="48"/>
        <v>11.964258874999999</v>
      </c>
      <c r="L141" s="88">
        <f t="shared" si="49"/>
        <v>22.788494112499997</v>
      </c>
      <c r="M141" s="88">
        <f t="shared" si="50"/>
        <v>2064.6327751374997</v>
      </c>
      <c r="N141" s="88">
        <f t="shared" si="51"/>
        <v>13543.103212808688</v>
      </c>
    </row>
    <row r="142" spans="2:14" ht="12.75">
      <c r="B142" s="90">
        <v>7</v>
      </c>
      <c r="C142" s="90" t="s">
        <v>132</v>
      </c>
      <c r="D142" s="90">
        <v>588</v>
      </c>
      <c r="E142" s="91">
        <v>496</v>
      </c>
      <c r="F142" s="86">
        <f t="shared" si="43"/>
        <v>2267.0299999999997</v>
      </c>
      <c r="G142" s="87">
        <f t="shared" si="44"/>
        <v>68.01</v>
      </c>
      <c r="H142" s="88">
        <f t="shared" si="45"/>
        <v>177.96185499999999</v>
      </c>
      <c r="I142" s="88">
        <f t="shared" si="46"/>
        <v>54.359731200000006</v>
      </c>
      <c r="J142" s="88">
        <f t="shared" si="47"/>
        <v>115.51442879999999</v>
      </c>
      <c r="K142" s="88">
        <f t="shared" si="48"/>
        <v>11.324944</v>
      </c>
      <c r="L142" s="88">
        <f t="shared" si="49"/>
        <v>21.57078145</v>
      </c>
      <c r="M142" s="88">
        <f t="shared" si="50"/>
        <v>1954.30825955</v>
      </c>
      <c r="N142" s="88">
        <f t="shared" si="51"/>
        <v>12819.421830096393</v>
      </c>
    </row>
    <row r="143" spans="2:14" ht="12.75">
      <c r="B143" s="90">
        <v>6</v>
      </c>
      <c r="C143" s="90" t="s">
        <v>128</v>
      </c>
      <c r="D143" s="90">
        <v>542</v>
      </c>
      <c r="E143" s="91">
        <v>461</v>
      </c>
      <c r="F143" s="86">
        <f t="shared" si="43"/>
        <v>2107.058125</v>
      </c>
      <c r="G143" s="87">
        <f t="shared" si="44"/>
        <v>63.21</v>
      </c>
      <c r="H143" s="88">
        <f t="shared" si="45"/>
        <v>165.4040628125</v>
      </c>
      <c r="I143" s="88">
        <f t="shared" si="46"/>
        <v>50.523841950000005</v>
      </c>
      <c r="J143" s="88">
        <f t="shared" si="47"/>
        <v>107.36316414375</v>
      </c>
      <c r="K143" s="88">
        <f t="shared" si="48"/>
        <v>10.525800406250001</v>
      </c>
      <c r="L143" s="88">
        <f t="shared" si="49"/>
        <v>20.048640621875002</v>
      </c>
      <c r="M143" s="88">
        <f t="shared" si="50"/>
        <v>1816.402615065625</v>
      </c>
      <c r="N143" s="88">
        <f t="shared" si="51"/>
        <v>11914.820101706022</v>
      </c>
    </row>
    <row r="144" spans="2:14" ht="12.75">
      <c r="B144" s="90">
        <v>5</v>
      </c>
      <c r="C144" s="90" t="s">
        <v>133</v>
      </c>
      <c r="D144" s="90">
        <v>500</v>
      </c>
      <c r="E144" s="91">
        <v>431</v>
      </c>
      <c r="F144" s="86">
        <f t="shared" si="43"/>
        <v>1969.939375</v>
      </c>
      <c r="G144" s="87">
        <f t="shared" si="44"/>
        <v>59.07000000000001</v>
      </c>
      <c r="H144" s="88">
        <f t="shared" si="45"/>
        <v>154.64024093749998</v>
      </c>
      <c r="I144" s="88">
        <f t="shared" si="46"/>
        <v>47.23533825</v>
      </c>
      <c r="J144" s="88">
        <f t="shared" si="47"/>
        <v>100.37509378124999</v>
      </c>
      <c r="K144" s="88">
        <f t="shared" si="48"/>
        <v>9.840695468749999</v>
      </c>
      <c r="L144" s="88">
        <f t="shared" si="49"/>
        <v>18.743691340625</v>
      </c>
      <c r="M144" s="88">
        <f t="shared" si="50"/>
        <v>1698.174315221875</v>
      </c>
      <c r="N144" s="88">
        <f t="shared" si="51"/>
        <v>11139.293292899954</v>
      </c>
    </row>
    <row r="145" spans="2:14" ht="12.75">
      <c r="B145" s="90">
        <v>4</v>
      </c>
      <c r="C145" s="90" t="s">
        <v>133</v>
      </c>
      <c r="D145" s="90">
        <v>466</v>
      </c>
      <c r="E145" s="91">
        <v>408</v>
      </c>
      <c r="F145" s="86">
        <f t="shared" si="43"/>
        <v>1864.8149999999998</v>
      </c>
      <c r="G145" s="87">
        <f t="shared" si="44"/>
        <v>55.92</v>
      </c>
      <c r="H145" s="88">
        <f t="shared" si="45"/>
        <v>146.38797749999998</v>
      </c>
      <c r="I145" s="88">
        <f t="shared" si="46"/>
        <v>44.71471079999999</v>
      </c>
      <c r="J145" s="88">
        <f t="shared" si="47"/>
        <v>95.01876044999997</v>
      </c>
      <c r="K145" s="88">
        <f t="shared" si="48"/>
        <v>9.315564749999998</v>
      </c>
      <c r="L145" s="88">
        <f t="shared" si="49"/>
        <v>17.743470225</v>
      </c>
      <c r="M145" s="88">
        <f t="shared" si="50"/>
        <v>1607.554516275</v>
      </c>
      <c r="N145" s="88">
        <f t="shared" si="51"/>
        <v>10544.866378322002</v>
      </c>
    </row>
    <row r="146" spans="2:14" ht="12.75">
      <c r="B146" s="90">
        <v>3</v>
      </c>
      <c r="C146" s="90" t="s">
        <v>133</v>
      </c>
      <c r="D146" s="90">
        <v>442</v>
      </c>
      <c r="E146" s="91">
        <v>389</v>
      </c>
      <c r="F146" s="86">
        <f t="shared" si="43"/>
        <v>1777.9731249999998</v>
      </c>
      <c r="G146" s="87">
        <f t="shared" si="44"/>
        <v>53.31</v>
      </c>
      <c r="H146" s="88">
        <f t="shared" si="45"/>
        <v>139.57089031249998</v>
      </c>
      <c r="I146" s="88">
        <f t="shared" si="46"/>
        <v>42.632271149999994</v>
      </c>
      <c r="J146" s="88">
        <f t="shared" si="47"/>
        <v>90.59357619374998</v>
      </c>
      <c r="K146" s="88">
        <f t="shared" si="48"/>
        <v>8.881723156249999</v>
      </c>
      <c r="L146" s="88">
        <f t="shared" si="49"/>
        <v>16.917122346874997</v>
      </c>
      <c r="M146" s="88">
        <f t="shared" si="50"/>
        <v>1532.6875418406248</v>
      </c>
      <c r="N146" s="88">
        <f t="shared" si="51"/>
        <v>10053.771218831507</v>
      </c>
    </row>
    <row r="147" spans="2:14" ht="12.75">
      <c r="B147" s="90">
        <v>2</v>
      </c>
      <c r="C147" s="90" t="s">
        <v>130</v>
      </c>
      <c r="D147" s="90">
        <v>423</v>
      </c>
      <c r="E147" s="91">
        <v>376</v>
      </c>
      <c r="F147" s="86">
        <f t="shared" si="43"/>
        <v>1718.555</v>
      </c>
      <c r="G147" s="87">
        <f t="shared" si="44"/>
        <v>51.54</v>
      </c>
      <c r="H147" s="88">
        <f t="shared" si="45"/>
        <v>134.9065675</v>
      </c>
      <c r="I147" s="88">
        <f t="shared" si="46"/>
        <v>41.2078116</v>
      </c>
      <c r="J147" s="88">
        <f t="shared" si="47"/>
        <v>87.56659965</v>
      </c>
      <c r="K147" s="88">
        <f t="shared" si="48"/>
        <v>8.58496075</v>
      </c>
      <c r="L147" s="88">
        <f t="shared" si="49"/>
        <v>16.351884325</v>
      </c>
      <c r="M147" s="88">
        <f t="shared" si="50"/>
        <v>1481.477176175</v>
      </c>
      <c r="N147" s="88">
        <f t="shared" si="51"/>
        <v>9717.853240522245</v>
      </c>
    </row>
    <row r="148" spans="2:14" ht="12.75">
      <c r="B148" s="63">
        <v>1</v>
      </c>
      <c r="C148" s="63" t="s">
        <v>130</v>
      </c>
      <c r="D148" s="63">
        <v>379</v>
      </c>
      <c r="E148" s="64">
        <v>349</v>
      </c>
      <c r="F148" s="122">
        <f t="shared" si="43"/>
        <v>1595.148125</v>
      </c>
      <c r="G148" s="87">
        <f t="shared" si="44"/>
        <v>47.849999999999994</v>
      </c>
      <c r="H148" s="123">
        <f t="shared" si="45"/>
        <v>125.21912781249999</v>
      </c>
      <c r="I148" s="88">
        <f t="shared" si="46"/>
        <v>38.24899635</v>
      </c>
      <c r="J148" s="88">
        <f t="shared" si="47"/>
        <v>81.27911724374998</v>
      </c>
      <c r="K148" s="88">
        <f t="shared" si="48"/>
        <v>7.9685409062499994</v>
      </c>
      <c r="L148" s="123">
        <f t="shared" si="49"/>
        <v>15.177789971874999</v>
      </c>
      <c r="M148" s="123">
        <f t="shared" si="50"/>
        <v>1375.1045527156248</v>
      </c>
      <c r="N148" s="123">
        <f t="shared" si="51"/>
        <v>9020.09457085683</v>
      </c>
    </row>
    <row r="149" spans="2:13" ht="12.75">
      <c r="B149" s="298" t="str">
        <f>FORMULES!E5</f>
        <v> -- Indemnité  de  Résidence  plancher  INM  298 ----- Prix point mensuel net : 3,857 euros (I.R. non comprise)</v>
      </c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</row>
  </sheetData>
  <mergeCells count="26">
    <mergeCell ref="D135:G135"/>
    <mergeCell ref="B149:M149"/>
    <mergeCell ref="H113:K113"/>
    <mergeCell ref="B114:E114"/>
    <mergeCell ref="D120:K120"/>
    <mergeCell ref="D126:J126"/>
    <mergeCell ref="D86:G86"/>
    <mergeCell ref="C106:M106"/>
    <mergeCell ref="C108:M108"/>
    <mergeCell ref="C110:M110"/>
    <mergeCell ref="H64:L64"/>
    <mergeCell ref="B65:E65"/>
    <mergeCell ref="D71:J71"/>
    <mergeCell ref="D77:J77"/>
    <mergeCell ref="C51:N51"/>
    <mergeCell ref="C57:M57"/>
    <mergeCell ref="C59:M59"/>
    <mergeCell ref="C61:M61"/>
    <mergeCell ref="C14:F14"/>
    <mergeCell ref="E20:K20"/>
    <mergeCell ref="E27:K27"/>
    <mergeCell ref="E36:H36"/>
    <mergeCell ref="C6:M6"/>
    <mergeCell ref="C8:M8"/>
    <mergeCell ref="C10:M10"/>
    <mergeCell ref="H13:L13"/>
  </mergeCells>
  <printOptions/>
  <pageMargins left="0.7875" right="0.7875" top="0.39375" bottom="0.19652777777777777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HB</cp:lastModifiedBy>
  <dcterms:modified xsi:type="dcterms:W3CDTF">2008-10-13T08:24:22Z</dcterms:modified>
  <cp:category/>
  <cp:version/>
  <cp:contentType/>
  <cp:contentStatus/>
</cp:coreProperties>
</file>